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arlcos.sharepoint.com/sites/ENCR/Documents partages/PARTAGE/02 - PROD/"/>
    </mc:Choice>
  </mc:AlternateContent>
  <xr:revisionPtr revIDLastSave="17" documentId="8_{7650FB7D-8F76-402C-9616-1B731319A152}" xr6:coauthVersionLast="47" xr6:coauthVersionMax="47" xr10:uidLastSave="{FB8DD3DD-7822-46BE-B926-C733507D6010}"/>
  <bookViews>
    <workbookView xWindow="28680" yWindow="-120" windowWidth="29040" windowHeight="15720" tabRatio="842" xr2:uid="{00000000-000D-0000-FFFF-FFFF00000000}"/>
  </bookViews>
  <sheets>
    <sheet name="Existant" sheetId="41" r:id="rId1"/>
    <sheet name="Besoins" sheetId="36" r:id="rId2"/>
    <sheet name="Machines et surface dédiées" sheetId="42" r:id="rId3"/>
  </sheets>
  <externalReferences>
    <externalReference r:id="rId4"/>
    <externalReference r:id="rId5"/>
    <externalReference r:id="rId6"/>
    <externalReference r:id="rId7"/>
  </externalReferences>
  <definedNames>
    <definedName name="directions">[1]Param!$B$7:$B$13</definedName>
    <definedName name="ENUM_161">[2]A3D_ENUMERATION_LIST!$BK$4:$BK$20</definedName>
    <definedName name="ENUM_161_CODE">[2]A3D_ENUMERATION_LIST!$BK$4:$BL$20</definedName>
    <definedName name="ENUM_166_CODE">[2]A3D_ENUMERATION_LIST!$CW$4:$CX$113</definedName>
    <definedName name="ENUM_20">[3]A3D_ENUMERATION_LIST!$B$4:$B$32</definedName>
    <definedName name="ENUM_20_CODE">[3]A3D_ENUMERATION_LIST!$B$4:$C$32</definedName>
    <definedName name="ENUM_BOOL">[3]A3D_ENUMERATION_LIST!$A$4:$A$5</definedName>
    <definedName name="Liste_site">[4]ITOF!$G$6:$G$63</definedName>
    <definedName name="Print_Area" localSheetId="1">Besoins!$B$1:$L$50</definedName>
    <definedName name="Print_Area" localSheetId="0">Existant!$B$1:$K$35</definedName>
    <definedName name="_xlnm.Print_Area" localSheetId="1">Besoins!$B$1:$L$50</definedName>
    <definedName name="_xlnm.Print_Area" localSheetId="0">Existant!$B$1:$K$35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5" i="42" l="1"/>
  <c r="G45" i="42" s="1"/>
  <c r="E46" i="42"/>
  <c r="G46" i="42" s="1"/>
  <c r="E58" i="42"/>
  <c r="G58" i="42" s="1"/>
  <c r="G57" i="42" s="1"/>
  <c r="I57" i="42" s="1"/>
  <c r="E32" i="42"/>
  <c r="G32" i="42" s="1"/>
  <c r="E31" i="42"/>
  <c r="G31" i="42" s="1"/>
  <c r="E25" i="42"/>
  <c r="G25" i="42" s="1"/>
  <c r="E24" i="42"/>
  <c r="G24" i="42" s="1"/>
  <c r="E16" i="42"/>
  <c r="G16" i="42" s="1"/>
  <c r="E13" i="42"/>
  <c r="G13" i="42" s="1"/>
  <c r="E9" i="42"/>
  <c r="G9" i="42" s="1"/>
  <c r="H13" i="36"/>
  <c r="G7" i="36"/>
  <c r="E6" i="42"/>
  <c r="G6" i="42" s="1"/>
  <c r="G5" i="42" s="1"/>
  <c r="I5" i="42" s="1"/>
  <c r="G19" i="36" s="1"/>
  <c r="H19" i="36" s="1"/>
  <c r="E4" i="42"/>
  <c r="G4" i="42" s="1"/>
  <c r="H17" i="36"/>
  <c r="E10" i="42"/>
  <c r="G10" i="42" s="1"/>
  <c r="E21" i="42"/>
  <c r="G21" i="42" s="1"/>
  <c r="E34" i="42"/>
  <c r="G34" i="42" s="1"/>
  <c r="E33" i="42"/>
  <c r="G33" i="42" s="1"/>
  <c r="E55" i="42"/>
  <c r="G55" i="42" s="1"/>
  <c r="E51" i="42"/>
  <c r="G51" i="42" s="1"/>
  <c r="E47" i="42"/>
  <c r="G47" i="42" s="1"/>
  <c r="E37" i="42"/>
  <c r="G37" i="42" s="1"/>
  <c r="E36" i="42"/>
  <c r="G36" i="42" s="1"/>
  <c r="E56" i="42"/>
  <c r="G56" i="42" s="1"/>
  <c r="E54" i="42"/>
  <c r="G54" i="42" s="1"/>
  <c r="E53" i="42"/>
  <c r="G53" i="42" s="1"/>
  <c r="E50" i="42"/>
  <c r="G50" i="42" s="1"/>
  <c r="E49" i="42"/>
  <c r="G49" i="42" s="1"/>
  <c r="E41" i="42"/>
  <c r="G41" i="42" s="1"/>
  <c r="E40" i="42"/>
  <c r="G40" i="42" s="1"/>
  <c r="E39" i="42"/>
  <c r="G39" i="42" s="1"/>
  <c r="E44" i="42"/>
  <c r="G44" i="42" s="1"/>
  <c r="E43" i="42"/>
  <c r="G43" i="42" s="1"/>
  <c r="E42" i="42"/>
  <c r="G42" i="42" s="1"/>
  <c r="E28" i="42"/>
  <c r="G28" i="42" s="1"/>
  <c r="E29" i="42"/>
  <c r="G29" i="42" s="1"/>
  <c r="E30" i="42"/>
  <c r="G30" i="42" s="1"/>
  <c r="E27" i="42"/>
  <c r="G27" i="42" s="1"/>
  <c r="E23" i="42"/>
  <c r="G23" i="42" s="1"/>
  <c r="E20" i="42"/>
  <c r="G20" i="42" s="1"/>
  <c r="E19" i="42"/>
  <c r="G19" i="42" s="1"/>
  <c r="E17" i="42"/>
  <c r="G17" i="42" s="1"/>
  <c r="E14" i="42"/>
  <c r="G14" i="42" s="1"/>
  <c r="E12" i="42"/>
  <c r="G12" i="42" s="1"/>
  <c r="E8" i="42"/>
  <c r="G8" i="42" s="1"/>
  <c r="G22" i="42" l="1"/>
  <c r="I22" i="42" s="1"/>
  <c r="G26" i="36" s="1"/>
  <c r="H26" i="36" s="1"/>
  <c r="G52" i="42"/>
  <c r="G15" i="42"/>
  <c r="I15" i="42" s="1"/>
  <c r="G24" i="36" s="1"/>
  <c r="H24" i="36" s="1"/>
  <c r="G48" i="42"/>
  <c r="G11" i="42"/>
  <c r="I11" i="42" s="1"/>
  <c r="G23" i="36" s="1"/>
  <c r="H23" i="36" s="1"/>
  <c r="G3" i="42"/>
  <c r="G7" i="42"/>
  <c r="I7" i="42" s="1"/>
  <c r="G21" i="36" s="1"/>
  <c r="H21" i="36" s="1"/>
  <c r="I20" i="36" s="1"/>
  <c r="G18" i="42"/>
  <c r="G26" i="42"/>
  <c r="I26" i="42" s="1"/>
  <c r="G27" i="36" s="1"/>
  <c r="H27" i="36" s="1"/>
  <c r="G38" i="42"/>
  <c r="I38" i="42" s="1"/>
  <c r="G30" i="36" s="1"/>
  <c r="H30" i="36" s="1"/>
  <c r="G35" i="42"/>
  <c r="I35" i="42" s="1"/>
  <c r="G28" i="36" s="1"/>
  <c r="H28" i="36" s="1"/>
  <c r="I18" i="42" l="1"/>
  <c r="G60" i="42"/>
  <c r="I3" i="42"/>
  <c r="I29" i="36"/>
  <c r="H38" i="36"/>
  <c r="I37" i="36" s="1"/>
  <c r="H43" i="36"/>
  <c r="H45" i="36"/>
  <c r="G38" i="41"/>
  <c r="H38" i="41" s="1"/>
  <c r="I37" i="41" s="1"/>
  <c r="J36" i="41" s="1"/>
  <c r="H27" i="41"/>
  <c r="I26" i="41" s="1"/>
  <c r="H23" i="41"/>
  <c r="H22" i="41"/>
  <c r="H25" i="41"/>
  <c r="I24" i="41" s="1"/>
  <c r="H20" i="41"/>
  <c r="H18" i="41"/>
  <c r="G7" i="41"/>
  <c r="H7" i="41" s="1"/>
  <c r="H29" i="41"/>
  <c r="H11" i="41"/>
  <c r="H10" i="41"/>
  <c r="H6" i="41"/>
  <c r="G25" i="36" l="1"/>
  <c r="H25" i="36" s="1"/>
  <c r="G18" i="36"/>
  <c r="H18" i="36" s="1"/>
  <c r="I16" i="36" s="1"/>
  <c r="I22" i="36"/>
  <c r="I17" i="41"/>
  <c r="I13" i="41"/>
  <c r="I19" i="41"/>
  <c r="I21" i="41"/>
  <c r="I31" i="41"/>
  <c r="I5" i="41"/>
  <c r="I9" i="41"/>
  <c r="J8" i="41" l="1"/>
  <c r="I28" i="41"/>
  <c r="J12" i="41" s="1"/>
  <c r="J4" i="41"/>
  <c r="H12" i="36"/>
  <c r="G6" i="36"/>
  <c r="K3" i="41" l="1"/>
  <c r="H35" i="41"/>
  <c r="I34" i="41" l="1"/>
  <c r="J30" i="41" l="1"/>
  <c r="I54" i="36" l="1"/>
  <c r="I52" i="36"/>
  <c r="H14" i="36"/>
  <c r="I11" i="36" s="1"/>
  <c r="J51" i="36" l="1"/>
  <c r="H48" i="36"/>
  <c r="H8" i="36"/>
  <c r="H7" i="36"/>
  <c r="H6" i="36"/>
  <c r="I5" i="36" l="1"/>
  <c r="J4" i="36" s="1"/>
  <c r="H50" i="36" l="1"/>
  <c r="H49" i="36" l="1"/>
  <c r="J10" i="36" l="1"/>
  <c r="H35" i="36" l="1"/>
  <c r="I34" i="36" s="1"/>
  <c r="I48" i="42"/>
  <c r="I52" i="42"/>
  <c r="G33" i="36" s="1"/>
  <c r="H33" i="36" s="1"/>
  <c r="G32" i="36" l="1"/>
  <c r="H32" i="36" s="1"/>
  <c r="I31" i="36" s="1"/>
  <c r="J15" i="36" s="1"/>
  <c r="I60" i="42"/>
  <c r="H62" i="42" s="1"/>
  <c r="G41" i="36" l="1"/>
  <c r="H41" i="36" s="1"/>
  <c r="I40" i="36" l="1"/>
  <c r="J36" i="36"/>
  <c r="K3" i="36" s="1"/>
</calcChain>
</file>

<file path=xl/sharedStrings.xml><?xml version="1.0" encoding="utf-8"?>
<sst xmlns="http://schemas.openxmlformats.org/spreadsheetml/2006/main" count="431" uniqueCount="162">
  <si>
    <t>Commentaire</t>
  </si>
  <si>
    <t>1. Gd Ens.</t>
  </si>
  <si>
    <t>3. Local</t>
  </si>
  <si>
    <t>Entretien &amp; locaux techniques</t>
  </si>
  <si>
    <t>2. Ss Ens.1</t>
  </si>
  <si>
    <t>0. Equipement</t>
  </si>
  <si>
    <t>Locaux supports</t>
  </si>
  <si>
    <t>Tertiaire</t>
  </si>
  <si>
    <t>Entretien</t>
  </si>
  <si>
    <t>Locaux techniques</t>
  </si>
  <si>
    <t>LT</t>
  </si>
  <si>
    <t>Local ménage</t>
  </si>
  <si>
    <t>Bureau 2p</t>
  </si>
  <si>
    <t>LT CTA</t>
  </si>
  <si>
    <t>PM</t>
  </si>
  <si>
    <t>Répartis</t>
  </si>
  <si>
    <t>4.Effectif</t>
  </si>
  <si>
    <t>5.Nombre de locaux</t>
  </si>
  <si>
    <t>6.SU Unitaire</t>
  </si>
  <si>
    <t>7.Total SU</t>
  </si>
  <si>
    <t>8.Sous-total SU 1</t>
  </si>
  <si>
    <t>9.Sous-total SU 2</t>
  </si>
  <si>
    <t>Espaces extérieurs</t>
  </si>
  <si>
    <t>Logistique</t>
  </si>
  <si>
    <t>Stationnement</t>
  </si>
  <si>
    <t>LT VDI</t>
  </si>
  <si>
    <t>ENCR - Imprimerie CDC</t>
  </si>
  <si>
    <t>Imprimerie CDC</t>
  </si>
  <si>
    <t>Espace bureaux</t>
  </si>
  <si>
    <t>Openspace</t>
  </si>
  <si>
    <t>Espace manager</t>
  </si>
  <si>
    <t>Salle de réunion 4p</t>
  </si>
  <si>
    <t>Compris dans l'espace manager</t>
  </si>
  <si>
    <t>Espaces supports</t>
  </si>
  <si>
    <t>Sanitaires H/F différenciés</t>
  </si>
  <si>
    <t>Vestiaires</t>
  </si>
  <si>
    <t>Espace de production</t>
  </si>
  <si>
    <t>Production</t>
  </si>
  <si>
    <t>Zone mise sous pli</t>
  </si>
  <si>
    <t>Aire dédiée à l'accueil des livraisons</t>
  </si>
  <si>
    <t>Aire de livraison 19 T</t>
  </si>
  <si>
    <t>Véhicules légers</t>
  </si>
  <si>
    <t>Camion 19 T</t>
  </si>
  <si>
    <t>TGBT ou transformateur privé si besoin</t>
  </si>
  <si>
    <t>LT Climatisation</t>
  </si>
  <si>
    <t>LT Extracteur</t>
  </si>
  <si>
    <t>LT TGBT</t>
  </si>
  <si>
    <t>LT TGS</t>
  </si>
  <si>
    <t>LT Fibre</t>
  </si>
  <si>
    <t>Local déchets</t>
  </si>
  <si>
    <t>LT SSI (catégorie A)</t>
  </si>
  <si>
    <t>Local onduleur (le cas échéant)</t>
  </si>
  <si>
    <t>250kg/m²</t>
  </si>
  <si>
    <t>Openspace sous-sol</t>
  </si>
  <si>
    <t>Bureaux RdC</t>
  </si>
  <si>
    <t>Vestiaires/sanitaires Femme</t>
  </si>
  <si>
    <t>Vestiaires/sanitaires Homme</t>
  </si>
  <si>
    <t>Impression</t>
  </si>
  <si>
    <t>Chargement/déchargement</t>
  </si>
  <si>
    <t>Quai de livraison</t>
  </si>
  <si>
    <t>Stockage déchargement</t>
  </si>
  <si>
    <t>Stockage chargement</t>
  </si>
  <si>
    <t>Zone copieurs</t>
  </si>
  <si>
    <t>Façonnage</t>
  </si>
  <si>
    <t>Atelier grand format</t>
  </si>
  <si>
    <t>Atelier spécifique</t>
  </si>
  <si>
    <t>Atelier mise sous pli</t>
  </si>
  <si>
    <t>Salle traceur</t>
  </si>
  <si>
    <t>Atelier pour panneau/bâche</t>
  </si>
  <si>
    <t>Atelier 1</t>
  </si>
  <si>
    <t>Atelier 2</t>
  </si>
  <si>
    <t>Zone façonnage</t>
  </si>
  <si>
    <t>Stockage matériel</t>
  </si>
  <si>
    <t>Stockage R-2</t>
  </si>
  <si>
    <t>10.Total SU</t>
  </si>
  <si>
    <t>Circulation</t>
  </si>
  <si>
    <t>Zone découpe</t>
  </si>
  <si>
    <t>Zone massicotage</t>
  </si>
  <si>
    <t>Zone pliage</t>
  </si>
  <si>
    <t>Zone assemblage</t>
  </si>
  <si>
    <t>Zone reliure</t>
  </si>
  <si>
    <t>Zone distribution</t>
  </si>
  <si>
    <t>Nom machine</t>
  </si>
  <si>
    <t>Nombre</t>
  </si>
  <si>
    <t>Longueur (m)</t>
  </si>
  <si>
    <t>Largeur (m)</t>
  </si>
  <si>
    <t>Espace de circulation (m)</t>
  </si>
  <si>
    <t>Presse numérique</t>
  </si>
  <si>
    <t>Aire unitaire</t>
  </si>
  <si>
    <t>Aire totale</t>
  </si>
  <si>
    <t>Massicotage</t>
  </si>
  <si>
    <t>Massicot 1</t>
  </si>
  <si>
    <t>Découpe</t>
  </si>
  <si>
    <t>Ploter découpe</t>
  </si>
  <si>
    <t>Pliage</t>
  </si>
  <si>
    <t>Plieuse</t>
  </si>
  <si>
    <t>Raineuse plieuse</t>
  </si>
  <si>
    <t>Assemblage</t>
  </si>
  <si>
    <t>Encarteuse</t>
  </si>
  <si>
    <t>Table wiro</t>
  </si>
  <si>
    <t>Thermorelieur</t>
  </si>
  <si>
    <t>Trilame</t>
  </si>
  <si>
    <t>Perforeuse</t>
  </si>
  <si>
    <t>Mise sous pli</t>
  </si>
  <si>
    <t>Etiqueteuse</t>
  </si>
  <si>
    <t>Table coliposte</t>
  </si>
  <si>
    <t>Affranchisseuse</t>
  </si>
  <si>
    <t>Photocopieur</t>
  </si>
  <si>
    <t>Destructeur de document</t>
  </si>
  <si>
    <t>Traceur 1</t>
  </si>
  <si>
    <t>Traceur 2</t>
  </si>
  <si>
    <t>table de découpe panneau</t>
  </si>
  <si>
    <t>TOTAL</t>
  </si>
  <si>
    <t>Distribution</t>
  </si>
  <si>
    <t>Filmeuse</t>
  </si>
  <si>
    <t>Pelliculeuse</t>
  </si>
  <si>
    <t>Compresseur</t>
  </si>
  <si>
    <t>Ratio</t>
  </si>
  <si>
    <t>Aire</t>
  </si>
  <si>
    <t>2 postes chargés de fabrication
9m²/poste</t>
  </si>
  <si>
    <t>Table à proximité</t>
  </si>
  <si>
    <t>Stockage de proximité</t>
  </si>
  <si>
    <t>Reliure</t>
  </si>
  <si>
    <t>Zone impression</t>
  </si>
  <si>
    <t>Chargement</t>
  </si>
  <si>
    <t>Stock benne papier vide</t>
  </si>
  <si>
    <t>Stockage benne</t>
  </si>
  <si>
    <t>Stockage bennes pleines/vide
Gerbage</t>
  </si>
  <si>
    <t>7 postes pour les techniciens
7m²/poste</t>
  </si>
  <si>
    <t>1 poste de travail
Fait office de salle de réunion
12m²/poste</t>
  </si>
  <si>
    <t>Douche</t>
  </si>
  <si>
    <t>Douche à usage mixte</t>
  </si>
  <si>
    <t xml:space="preserve">Stockage </t>
  </si>
  <si>
    <t>Zone traceur</t>
  </si>
  <si>
    <t>Zone panneau/bâche</t>
  </si>
  <si>
    <t>Atelier grand format - Traceur</t>
  </si>
  <si>
    <t>Atelier grand format - Panneau/bâche</t>
  </si>
  <si>
    <t>Stockage papier</t>
  </si>
  <si>
    <t>Stockage pièces détachées</t>
  </si>
  <si>
    <t>Benne papier</t>
  </si>
  <si>
    <t>Palette papier</t>
  </si>
  <si>
    <t>Espace de circulation uniquement devant</t>
  </si>
  <si>
    <t>Table à proximité avec étagères intégrées</t>
  </si>
  <si>
    <t>Table de découpe bâche</t>
  </si>
  <si>
    <t>Table contre collage</t>
  </si>
  <si>
    <t>Stockage</t>
  </si>
  <si>
    <t>1 plieuse : 220 x 220
1 raineuse plieuse : 200 x 80
1 table 2,2 x 0,8 m</t>
  </si>
  <si>
    <t>1 ploter de découpe : 160 x 100
1 table 1,2 x 0,8 m</t>
  </si>
  <si>
    <t>1 massicot : 320 x 320
1 benne papier
1 stockage papier (2 palettes)</t>
  </si>
  <si>
    <t>3 presses numériques : 600 x 100
1 stockage papier (6 à 8 palettes)
1 stockage pièces détachés (3,00 x 0,5m)</t>
  </si>
  <si>
    <t>1 encarteuse : 700 x 100
1 benne papier
1 table 6,0 x 0,6 m</t>
  </si>
  <si>
    <t>1 table à wiro : 180 x 80
1 thermorelieur : 200 x 300
1 trilame : 250 x 150
1 perforeuse : 110 x 80
1 pelliculeuse : 200 x 100
1 compresseur : 100 x 50
Table à proximité
Stockage de proximité</t>
  </si>
  <si>
    <t>1 filmeuse : 210 x 120
Table à proximité avec étagères intégrées</t>
  </si>
  <si>
    <t>Stockage palette enveloppe</t>
  </si>
  <si>
    <t>Mise sous pli : 353 x 160
Etiqueteuse : 230 x 160
Table coliposte : 200 x 70
Affranchisseuse : 240 x 70
Photocopieur : 130 x 80
Destructeur de document : 50 x 50
Stockage palette enveloppe
Stockage structure La Poste
Table à proximité (min 3m)</t>
  </si>
  <si>
    <t>Stockage structure La Poste</t>
  </si>
  <si>
    <t>1 traceur : 170 x 130
1 traceur : 270 x 120
Stockage de proximité</t>
  </si>
  <si>
    <t>table de découpe bâche : 280 x 50
table de découpe de panneau : 380 x 220
table contre collage : 300 x 250
Stockage de proximité</t>
  </si>
  <si>
    <t>stockage</t>
  </si>
  <si>
    <t>Stock chargement-déchargement palettes</t>
  </si>
  <si>
    <t>Stockage chargement-déchargement</t>
  </si>
  <si>
    <t>Stockage papier, enveloppe
Stockage palette/cartons pour envoi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</si>
</sst>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&quot; m²&quot;"/>
    <numFmt numFmtId="165" formatCode="###0;###0"/>
    <numFmt numFmtId="166" formatCode="#,##0&quot; m²&quot;"/>
    <numFmt numFmtId="167" formatCode="0&quot; m² SU&quot;"/>
    <numFmt numFmtId="172" formatCode="#,##0.00&quot; m&quot;"/>
    <numFmt numFmtId="173" formatCode="#,##0.00&quot; m²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10"/>
      <color theme="0"/>
      <name val="Century Gothic"/>
      <family val="2"/>
    </font>
    <font>
      <b/>
      <sz val="8"/>
      <color theme="0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1"/>
      <color theme="0"/>
      <name val="Century Gothic"/>
      <family val="2"/>
    </font>
    <font>
      <sz val="11"/>
      <name val="Century Gothic"/>
      <family val="2"/>
    </font>
    <font>
      <b/>
      <sz val="8"/>
      <color theme="1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12"/>
      <color theme="0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sz val="12"/>
      <color rgb="FF000000"/>
      <name val="Century Gothic"/>
      <family val="2"/>
    </font>
    <font>
      <b/>
      <sz val="12"/>
      <color rgb="FF000000"/>
      <name val="Century Gothic"/>
      <family val="2"/>
    </font>
    <font>
      <u/>
      <sz val="11"/>
      <color theme="1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B2BAB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87B93"/>
        <bgColor indexed="64"/>
      </patternFill>
    </fill>
    <fill>
      <patternFill patternType="solid">
        <fgColor rgb="FFE9A7B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839AA7"/>
        <bgColor indexed="64"/>
      </patternFill>
    </fill>
    <fill>
      <patternFill patternType="solid">
        <fgColor rgb="FFD8B355"/>
        <bgColor indexed="64"/>
      </patternFill>
    </fill>
    <fill>
      <patternFill patternType="solid">
        <fgColor rgb="FFBEDCC7"/>
        <bgColor indexed="64"/>
      </patternFill>
    </fill>
    <fill>
      <patternFill patternType="solid">
        <fgColor rgb="FFBECDD8"/>
        <bgColor indexed="64"/>
      </patternFill>
    </fill>
    <fill>
      <patternFill patternType="solid">
        <fgColor rgb="FFF8E8AC"/>
        <bgColor indexed="64"/>
      </patternFill>
    </fill>
    <fill>
      <patternFill patternType="solid">
        <fgColor rgb="FFF8DCE6"/>
        <bgColor indexed="64"/>
      </patternFill>
    </fill>
    <fill>
      <patternFill patternType="solid">
        <fgColor rgb="FFBCA7B5"/>
        <bgColor indexed="64"/>
      </patternFill>
    </fill>
    <fill>
      <patternFill patternType="solid">
        <fgColor rgb="FFDDC7D3"/>
        <bgColor indexed="64"/>
      </patternFill>
    </fill>
    <fill>
      <patternFill patternType="solid">
        <fgColor rgb="FFDDB6CE"/>
        <bgColor indexed="64"/>
      </patternFill>
    </fill>
    <fill>
      <patternFill patternType="solid">
        <fgColor rgb="FFEDC9E0"/>
        <bgColor indexed="64"/>
      </patternFill>
    </fill>
    <fill>
      <patternFill patternType="solid">
        <fgColor rgb="FFF9E6E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8" fillId="0" borderId="0"/>
    <xf numFmtId="0" fontId="20" fillId="0" borderId="0" applyNumberFormat="0" applyFill="0" applyBorder="0" applyAlignment="0" applyProtection="0"/>
  </cellStyleXfs>
  <cellXfs count="21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 textRotation="90"/>
    </xf>
    <xf numFmtId="0" fontId="7" fillId="0" borderId="0" xfId="0" applyFont="1" applyAlignment="1">
      <alignment vertical="top"/>
    </xf>
    <xf numFmtId="0" fontId="5" fillId="5" borderId="2" xfId="0" applyFont="1" applyFill="1" applyBorder="1" applyAlignment="1">
      <alignment horizontal="center" vertical="center" textRotation="90"/>
    </xf>
    <xf numFmtId="0" fontId="10" fillId="5" borderId="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indent="3"/>
    </xf>
    <xf numFmtId="0" fontId="13" fillId="2" borderId="0" xfId="0" applyFont="1" applyFill="1" applyAlignment="1">
      <alignment horizontal="left" vertical="center"/>
    </xf>
    <xf numFmtId="166" fontId="13" fillId="2" borderId="0" xfId="0" applyNumberFormat="1" applyFont="1" applyFill="1" applyAlignment="1">
      <alignment horizontal="right" vertical="center"/>
    </xf>
    <xf numFmtId="0" fontId="14" fillId="0" borderId="0" xfId="0" applyFont="1" applyAlignment="1">
      <alignment horizontal="left"/>
    </xf>
    <xf numFmtId="15" fontId="3" fillId="0" borderId="1" xfId="0" applyNumberFormat="1" applyFont="1" applyBorder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7" fontId="11" fillId="0" borderId="1" xfId="0" applyNumberFormat="1" applyFont="1" applyBorder="1" applyAlignment="1">
      <alignment horizontal="center"/>
    </xf>
    <xf numFmtId="167" fontId="13" fillId="2" borderId="0" xfId="0" applyNumberFormat="1" applyFont="1" applyFill="1" applyAlignment="1">
      <alignment horizontal="center" vertical="center"/>
    </xf>
    <xf numFmtId="167" fontId="1" fillId="0" borderId="0" xfId="0" applyNumberFormat="1" applyFont="1" applyAlignment="1">
      <alignment horizontal="center"/>
    </xf>
    <xf numFmtId="0" fontId="5" fillId="5" borderId="0" xfId="0" applyFont="1" applyFill="1" applyAlignment="1">
      <alignment horizontal="center" vertical="center" textRotation="90"/>
    </xf>
    <xf numFmtId="0" fontId="5" fillId="5" borderId="0" xfId="0" applyFont="1" applyFill="1" applyAlignment="1">
      <alignment horizontal="center" vertical="center" textRotation="90" wrapText="1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167" fontId="18" fillId="0" borderId="0" xfId="0" applyNumberFormat="1" applyFont="1" applyAlignment="1">
      <alignment horizontal="center" vertical="top"/>
    </xf>
    <xf numFmtId="0" fontId="18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167" fontId="18" fillId="0" borderId="0" xfId="0" applyNumberFormat="1" applyFont="1" applyAlignment="1">
      <alignment horizontal="center" vertical="center"/>
    </xf>
    <xf numFmtId="0" fontId="16" fillId="4" borderId="0" xfId="0" applyFont="1" applyFill="1" applyAlignment="1">
      <alignment horizontal="left" vertical="top" indent="4"/>
    </xf>
    <xf numFmtId="0" fontId="17" fillId="4" borderId="0" xfId="0" applyFont="1" applyFill="1" applyAlignment="1">
      <alignment horizontal="left" vertical="center"/>
    </xf>
    <xf numFmtId="164" fontId="17" fillId="4" borderId="0" xfId="0" applyNumberFormat="1" applyFont="1" applyFill="1" applyAlignment="1">
      <alignment horizontal="center" vertical="center"/>
    </xf>
    <xf numFmtId="164" fontId="16" fillId="4" borderId="0" xfId="0" applyNumberFormat="1" applyFont="1" applyFill="1" applyAlignment="1">
      <alignment horizontal="center" vertical="center"/>
    </xf>
    <xf numFmtId="167" fontId="16" fillId="4" borderId="0" xfId="0" applyNumberFormat="1" applyFont="1" applyFill="1" applyAlignment="1">
      <alignment horizontal="center" vertical="top"/>
    </xf>
    <xf numFmtId="0" fontId="17" fillId="4" borderId="0" xfId="0" applyFont="1" applyFill="1" applyAlignment="1">
      <alignment horizontal="left" vertical="top" wrapText="1"/>
    </xf>
    <xf numFmtId="0" fontId="17" fillId="3" borderId="0" xfId="0" applyFont="1" applyFill="1" applyAlignment="1">
      <alignment vertical="center"/>
    </xf>
    <xf numFmtId="164" fontId="18" fillId="3" borderId="0" xfId="0" applyNumberFormat="1" applyFont="1" applyFill="1" applyAlignment="1">
      <alignment horizontal="center" vertical="center"/>
    </xf>
    <xf numFmtId="164" fontId="19" fillId="3" borderId="0" xfId="0" applyNumberFormat="1" applyFont="1" applyFill="1" applyAlignment="1">
      <alignment horizontal="center" vertical="center"/>
    </xf>
    <xf numFmtId="167" fontId="18" fillId="3" borderId="0" xfId="0" applyNumberFormat="1" applyFont="1" applyFill="1" applyAlignment="1">
      <alignment horizontal="center" vertical="top"/>
    </xf>
    <xf numFmtId="165" fontId="18" fillId="3" borderId="0" xfId="0" applyNumberFormat="1" applyFont="1" applyFill="1" applyAlignment="1">
      <alignment vertical="top" wrapText="1"/>
    </xf>
    <xf numFmtId="0" fontId="18" fillId="0" borderId="0" xfId="0" applyFont="1" applyAlignment="1">
      <alignment vertical="center" wrapText="1"/>
    </xf>
    <xf numFmtId="0" fontId="13" fillId="6" borderId="0" xfId="0" applyFont="1" applyFill="1" applyAlignment="1">
      <alignment horizontal="left" vertical="center" indent="3"/>
    </xf>
    <xf numFmtId="0" fontId="13" fillId="6" borderId="0" xfId="0" applyFont="1" applyFill="1" applyAlignment="1">
      <alignment horizontal="left" vertical="center"/>
    </xf>
    <xf numFmtId="0" fontId="15" fillId="6" borderId="0" xfId="0" applyFont="1" applyFill="1" applyAlignment="1">
      <alignment horizontal="left" vertical="center"/>
    </xf>
    <xf numFmtId="0" fontId="13" fillId="6" borderId="0" xfId="0" applyFont="1" applyFill="1" applyAlignment="1">
      <alignment horizontal="center" vertical="center"/>
    </xf>
    <xf numFmtId="164" fontId="13" fillId="6" borderId="0" xfId="0" applyNumberFormat="1" applyFont="1" applyFill="1" applyAlignment="1">
      <alignment horizontal="center" vertical="center"/>
    </xf>
    <xf numFmtId="167" fontId="13" fillId="6" borderId="0" xfId="0" applyNumberFormat="1" applyFont="1" applyFill="1" applyAlignment="1">
      <alignment horizontal="center" vertical="center"/>
    </xf>
    <xf numFmtId="1" fontId="13" fillId="6" borderId="0" xfId="0" applyNumberFormat="1" applyFont="1" applyFill="1" applyAlignment="1">
      <alignment horizontal="center" vertical="center"/>
    </xf>
    <xf numFmtId="0" fontId="16" fillId="7" borderId="0" xfId="0" applyFont="1" applyFill="1" applyAlignment="1">
      <alignment horizontal="left" vertical="center" indent="3"/>
    </xf>
    <xf numFmtId="0" fontId="17" fillId="7" borderId="0" xfId="0" applyFont="1" applyFill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164" fontId="16" fillId="7" borderId="0" xfId="0" applyNumberFormat="1" applyFont="1" applyFill="1" applyAlignment="1">
      <alignment horizontal="center" vertical="center"/>
    </xf>
    <xf numFmtId="167" fontId="16" fillId="7" borderId="0" xfId="0" applyNumberFormat="1" applyFont="1" applyFill="1" applyAlignment="1">
      <alignment horizontal="center" vertical="center"/>
    </xf>
    <xf numFmtId="0" fontId="16" fillId="3" borderId="0" xfId="0" applyFont="1" applyFill="1" applyAlignment="1">
      <alignment horizontal="left" vertical="center" indent="3"/>
    </xf>
    <xf numFmtId="0" fontId="16" fillId="8" borderId="0" xfId="0" applyFont="1" applyFill="1" applyAlignment="1">
      <alignment horizontal="left" vertical="center" indent="3"/>
    </xf>
    <xf numFmtId="0" fontId="17" fillId="8" borderId="0" xfId="0" applyFont="1" applyFill="1" applyAlignment="1">
      <alignment vertical="center"/>
    </xf>
    <xf numFmtId="164" fontId="18" fillId="8" borderId="0" xfId="0" applyNumberFormat="1" applyFont="1" applyFill="1" applyAlignment="1">
      <alignment horizontal="center" vertical="center"/>
    </xf>
    <xf numFmtId="164" fontId="19" fillId="8" borderId="0" xfId="0" applyNumberFormat="1" applyFont="1" applyFill="1" applyAlignment="1">
      <alignment horizontal="center" vertical="center"/>
    </xf>
    <xf numFmtId="167" fontId="18" fillId="8" borderId="0" xfId="0" applyNumberFormat="1" applyFont="1" applyFill="1" applyAlignment="1">
      <alignment horizontal="center" vertical="top"/>
    </xf>
    <xf numFmtId="165" fontId="18" fillId="8" borderId="0" xfId="0" applyNumberFormat="1" applyFont="1" applyFill="1" applyAlignment="1">
      <alignment vertical="top" wrapText="1"/>
    </xf>
    <xf numFmtId="0" fontId="16" fillId="9" borderId="0" xfId="0" applyFont="1" applyFill="1" applyAlignment="1">
      <alignment horizontal="left" vertical="center"/>
    </xf>
    <xf numFmtId="0" fontId="16" fillId="9" borderId="0" xfId="0" applyFont="1" applyFill="1" applyAlignment="1">
      <alignment horizontal="left" vertical="center" indent="3"/>
    </xf>
    <xf numFmtId="0" fontId="17" fillId="9" borderId="0" xfId="0" applyFont="1" applyFill="1" applyAlignment="1">
      <alignment horizontal="left" vertical="center"/>
    </xf>
    <xf numFmtId="0" fontId="16" fillId="9" borderId="0" xfId="0" applyFont="1" applyFill="1" applyAlignment="1">
      <alignment horizontal="center" vertical="center" wrapText="1"/>
    </xf>
    <xf numFmtId="0" fontId="16" fillId="9" borderId="0" xfId="0" applyFont="1" applyFill="1" applyAlignment="1">
      <alignment horizontal="center" vertical="center"/>
    </xf>
    <xf numFmtId="164" fontId="16" fillId="9" borderId="0" xfId="0" applyNumberFormat="1" applyFont="1" applyFill="1" applyAlignment="1">
      <alignment horizontal="center" vertical="center"/>
    </xf>
    <xf numFmtId="167" fontId="16" fillId="9" borderId="0" xfId="0" applyNumberFormat="1" applyFont="1" applyFill="1" applyAlignment="1">
      <alignment horizontal="center" vertical="center"/>
    </xf>
    <xf numFmtId="0" fontId="16" fillId="4" borderId="0" xfId="0" applyFont="1" applyFill="1" applyAlignment="1">
      <alignment horizontal="left" vertical="top" indent="3"/>
    </xf>
    <xf numFmtId="0" fontId="16" fillId="10" borderId="0" xfId="0" applyFont="1" applyFill="1" applyAlignment="1">
      <alignment horizontal="left" vertical="center" indent="3"/>
    </xf>
    <xf numFmtId="0" fontId="17" fillId="10" borderId="0" xfId="0" applyFont="1" applyFill="1" applyAlignment="1">
      <alignment horizontal="left" vertical="center"/>
    </xf>
    <xf numFmtId="0" fontId="16" fillId="10" borderId="0" xfId="0" applyFont="1" applyFill="1" applyAlignment="1">
      <alignment horizontal="center" vertical="center" wrapText="1"/>
    </xf>
    <xf numFmtId="0" fontId="16" fillId="10" borderId="0" xfId="0" applyFont="1" applyFill="1" applyAlignment="1">
      <alignment horizontal="center" vertical="center"/>
    </xf>
    <xf numFmtId="164" fontId="16" fillId="10" borderId="0" xfId="0" applyNumberFormat="1" applyFont="1" applyFill="1" applyAlignment="1">
      <alignment horizontal="center" vertical="center"/>
    </xf>
    <xf numFmtId="167" fontId="16" fillId="10" borderId="0" xfId="0" applyNumberFormat="1" applyFont="1" applyFill="1" applyAlignment="1">
      <alignment horizontal="center" vertical="center"/>
    </xf>
    <xf numFmtId="0" fontId="16" fillId="10" borderId="0" xfId="0" applyFont="1" applyFill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 textRotation="90" wrapText="1"/>
    </xf>
    <xf numFmtId="0" fontId="16" fillId="11" borderId="0" xfId="0" applyFont="1" applyFill="1" applyAlignment="1">
      <alignment horizontal="left" vertical="center" indent="3"/>
    </xf>
    <xf numFmtId="0" fontId="17" fillId="11" borderId="0" xfId="0" applyFont="1" applyFill="1" applyAlignment="1">
      <alignment vertical="center"/>
    </xf>
    <xf numFmtId="164" fontId="18" fillId="11" borderId="0" xfId="0" applyNumberFormat="1" applyFont="1" applyFill="1" applyAlignment="1">
      <alignment horizontal="center" vertical="center"/>
    </xf>
    <xf numFmtId="164" fontId="19" fillId="11" borderId="0" xfId="0" applyNumberFormat="1" applyFont="1" applyFill="1" applyAlignment="1">
      <alignment horizontal="center" vertical="center"/>
    </xf>
    <xf numFmtId="167" fontId="18" fillId="11" borderId="0" xfId="0" applyNumberFormat="1" applyFont="1" applyFill="1" applyAlignment="1">
      <alignment horizontal="center" vertical="top"/>
    </xf>
    <xf numFmtId="165" fontId="18" fillId="11" borderId="0" xfId="0" applyNumberFormat="1" applyFont="1" applyFill="1" applyAlignment="1">
      <alignment vertical="top" wrapText="1"/>
    </xf>
    <xf numFmtId="0" fontId="16" fillId="12" borderId="0" xfId="0" applyFont="1" applyFill="1" applyAlignment="1">
      <alignment horizontal="left" vertical="center" indent="3"/>
    </xf>
    <xf numFmtId="0" fontId="17" fillId="12" borderId="0" xfId="0" applyFont="1" applyFill="1" applyAlignment="1">
      <alignment vertical="center"/>
    </xf>
    <xf numFmtId="0" fontId="16" fillId="12" borderId="0" xfId="0" applyFont="1" applyFill="1" applyAlignment="1">
      <alignment horizontal="center" vertical="center"/>
    </xf>
    <xf numFmtId="164" fontId="16" fillId="12" borderId="0" xfId="0" applyNumberFormat="1" applyFont="1" applyFill="1" applyAlignment="1">
      <alignment horizontal="center" vertical="center"/>
    </xf>
    <xf numFmtId="167" fontId="16" fillId="12" borderId="0" xfId="0" applyNumberFormat="1" applyFont="1" applyFill="1" applyAlignment="1">
      <alignment horizontal="center" vertical="center"/>
    </xf>
    <xf numFmtId="0" fontId="16" fillId="12" borderId="0" xfId="0" applyFont="1" applyFill="1" applyAlignment="1">
      <alignment vertical="center"/>
    </xf>
    <xf numFmtId="0" fontId="16" fillId="13" borderId="0" xfId="0" applyFont="1" applyFill="1" applyAlignment="1">
      <alignment horizontal="left" vertical="center" indent="3"/>
    </xf>
    <xf numFmtId="0" fontId="17" fillId="13" borderId="0" xfId="0" applyFont="1" applyFill="1" applyAlignment="1">
      <alignment vertical="center"/>
    </xf>
    <xf numFmtId="0" fontId="16" fillId="13" borderId="0" xfId="0" applyFont="1" applyFill="1" applyAlignment="1">
      <alignment horizontal="center" vertical="center"/>
    </xf>
    <xf numFmtId="164" fontId="16" fillId="13" borderId="0" xfId="0" applyNumberFormat="1" applyFont="1" applyFill="1" applyAlignment="1">
      <alignment horizontal="center" vertical="center"/>
    </xf>
    <xf numFmtId="167" fontId="16" fillId="13" borderId="0" xfId="0" applyNumberFormat="1" applyFont="1" applyFill="1" applyAlignment="1">
      <alignment horizontal="center" vertical="center"/>
    </xf>
    <xf numFmtId="0" fontId="16" fillId="13" borderId="0" xfId="0" applyFont="1" applyFill="1" applyAlignment="1">
      <alignment vertical="center"/>
    </xf>
    <xf numFmtId="0" fontId="16" fillId="14" borderId="0" xfId="0" applyFont="1" applyFill="1" applyAlignment="1">
      <alignment horizontal="left" vertical="center" indent="3"/>
    </xf>
    <xf numFmtId="0" fontId="17" fillId="14" borderId="0" xfId="0" applyFont="1" applyFill="1" applyAlignment="1">
      <alignment horizontal="left" vertical="center"/>
    </xf>
    <xf numFmtId="0" fontId="16" fillId="14" borderId="0" xfId="0" applyFont="1" applyFill="1" applyAlignment="1">
      <alignment horizontal="center" vertical="center"/>
    </xf>
    <xf numFmtId="164" fontId="16" fillId="14" borderId="0" xfId="0" applyNumberFormat="1" applyFont="1" applyFill="1" applyAlignment="1">
      <alignment horizontal="center" vertical="center"/>
    </xf>
    <xf numFmtId="167" fontId="16" fillId="14" borderId="0" xfId="0" applyNumberFormat="1" applyFont="1" applyFill="1" applyAlignment="1">
      <alignment horizontal="center" vertical="center"/>
    </xf>
    <xf numFmtId="0" fontId="16" fillId="15" borderId="0" xfId="0" applyFont="1" applyFill="1" applyAlignment="1">
      <alignment horizontal="left" vertical="center" indent="3"/>
    </xf>
    <xf numFmtId="0" fontId="17" fillId="15" borderId="0" xfId="0" applyFont="1" applyFill="1" applyAlignment="1">
      <alignment horizontal="left" vertical="center"/>
    </xf>
    <xf numFmtId="0" fontId="16" fillId="15" borderId="0" xfId="0" applyFont="1" applyFill="1" applyAlignment="1">
      <alignment horizontal="center" vertical="center"/>
    </xf>
    <xf numFmtId="164" fontId="16" fillId="15" borderId="0" xfId="0" applyNumberFormat="1" applyFont="1" applyFill="1" applyAlignment="1">
      <alignment horizontal="center" vertical="center"/>
    </xf>
    <xf numFmtId="167" fontId="16" fillId="15" borderId="0" xfId="0" applyNumberFormat="1" applyFont="1" applyFill="1" applyAlignment="1">
      <alignment horizontal="center" vertical="center"/>
    </xf>
    <xf numFmtId="0" fontId="16" fillId="16" borderId="0" xfId="0" applyFont="1" applyFill="1" applyAlignment="1">
      <alignment horizontal="left" vertical="center" indent="3"/>
    </xf>
    <xf numFmtId="0" fontId="17" fillId="16" borderId="0" xfId="0" applyFont="1" applyFill="1" applyAlignment="1">
      <alignment horizontal="left" vertical="center"/>
    </xf>
    <xf numFmtId="0" fontId="16" fillId="16" borderId="0" xfId="0" applyFont="1" applyFill="1" applyAlignment="1">
      <alignment horizontal="center" vertical="center"/>
    </xf>
    <xf numFmtId="164" fontId="16" fillId="16" borderId="0" xfId="0" applyNumberFormat="1" applyFont="1" applyFill="1" applyAlignment="1">
      <alignment horizontal="center" vertical="center"/>
    </xf>
    <xf numFmtId="167" fontId="16" fillId="16" borderId="0" xfId="0" applyNumberFormat="1" applyFont="1" applyFill="1" applyAlignment="1">
      <alignment horizontal="center" vertical="center"/>
    </xf>
    <xf numFmtId="0" fontId="16" fillId="17" borderId="0" xfId="0" applyFont="1" applyFill="1" applyAlignment="1">
      <alignment horizontal="left" vertical="center" indent="3"/>
    </xf>
    <xf numFmtId="0" fontId="17" fillId="17" borderId="0" xfId="0" applyFont="1" applyFill="1" applyAlignment="1">
      <alignment horizontal="left" vertical="center"/>
    </xf>
    <xf numFmtId="0" fontId="16" fillId="17" borderId="0" xfId="0" applyFont="1" applyFill="1" applyAlignment="1">
      <alignment horizontal="center" vertical="center"/>
    </xf>
    <xf numFmtId="164" fontId="16" fillId="17" borderId="0" xfId="0" applyNumberFormat="1" applyFont="1" applyFill="1" applyAlignment="1">
      <alignment horizontal="center" vertical="center"/>
    </xf>
    <xf numFmtId="167" fontId="16" fillId="17" borderId="0" xfId="0" applyNumberFormat="1" applyFont="1" applyFill="1" applyAlignment="1">
      <alignment horizontal="center" vertical="center"/>
    </xf>
    <xf numFmtId="0" fontId="16" fillId="18" borderId="0" xfId="0" applyFont="1" applyFill="1" applyAlignment="1">
      <alignment horizontal="left" vertical="center" indent="3"/>
    </xf>
    <xf numFmtId="0" fontId="17" fillId="18" borderId="0" xfId="0" applyFont="1" applyFill="1" applyAlignment="1">
      <alignment horizontal="left" vertical="center"/>
    </xf>
    <xf numFmtId="0" fontId="16" fillId="18" borderId="0" xfId="0" applyFont="1" applyFill="1" applyAlignment="1">
      <alignment horizontal="center" vertical="center"/>
    </xf>
    <xf numFmtId="164" fontId="16" fillId="18" borderId="0" xfId="0" applyNumberFormat="1" applyFont="1" applyFill="1" applyAlignment="1">
      <alignment horizontal="center" vertical="center"/>
    </xf>
    <xf numFmtId="167" fontId="16" fillId="18" borderId="0" xfId="0" applyNumberFormat="1" applyFont="1" applyFill="1" applyAlignment="1">
      <alignment horizontal="center" vertical="center"/>
    </xf>
    <xf numFmtId="0" fontId="16" fillId="19" borderId="0" xfId="0" applyFont="1" applyFill="1" applyAlignment="1">
      <alignment horizontal="left" vertical="center" indent="3"/>
    </xf>
    <xf numFmtId="0" fontId="17" fillId="19" borderId="0" xfId="0" applyFont="1" applyFill="1" applyAlignment="1">
      <alignment horizontal="left" vertical="center"/>
    </xf>
    <xf numFmtId="0" fontId="16" fillId="19" borderId="0" xfId="0" applyFont="1" applyFill="1" applyAlignment="1">
      <alignment horizontal="center" vertical="center"/>
    </xf>
    <xf numFmtId="164" fontId="16" fillId="19" borderId="0" xfId="0" applyNumberFormat="1" applyFont="1" applyFill="1" applyAlignment="1">
      <alignment horizontal="center" vertical="center"/>
    </xf>
    <xf numFmtId="167" fontId="16" fillId="19" borderId="0" xfId="0" applyNumberFormat="1" applyFont="1" applyFill="1" applyAlignment="1">
      <alignment horizontal="center" vertical="center"/>
    </xf>
    <xf numFmtId="0" fontId="16" fillId="20" borderId="0" xfId="0" applyFont="1" applyFill="1" applyAlignment="1">
      <alignment horizontal="left" vertical="center" indent="3"/>
    </xf>
    <xf numFmtId="0" fontId="17" fillId="20" borderId="0" xfId="0" applyFont="1" applyFill="1" applyAlignment="1">
      <alignment vertical="center"/>
    </xf>
    <xf numFmtId="164" fontId="18" fillId="20" borderId="0" xfId="0" applyNumberFormat="1" applyFont="1" applyFill="1" applyAlignment="1">
      <alignment horizontal="center" vertical="center"/>
    </xf>
    <xf numFmtId="164" fontId="19" fillId="20" borderId="0" xfId="0" applyNumberFormat="1" applyFont="1" applyFill="1" applyAlignment="1">
      <alignment horizontal="center" vertical="center"/>
    </xf>
    <xf numFmtId="167" fontId="18" fillId="20" borderId="0" xfId="0" applyNumberFormat="1" applyFont="1" applyFill="1" applyAlignment="1">
      <alignment horizontal="center" vertical="top"/>
    </xf>
    <xf numFmtId="0" fontId="16" fillId="21" borderId="0" xfId="0" applyFont="1" applyFill="1" applyAlignment="1">
      <alignment horizontal="left" vertical="top" indent="3"/>
    </xf>
    <xf numFmtId="0" fontId="16" fillId="21" borderId="0" xfId="0" applyFont="1" applyFill="1" applyAlignment="1">
      <alignment horizontal="left" vertical="top" indent="4"/>
    </xf>
    <xf numFmtId="0" fontId="17" fillId="21" borderId="0" xfId="0" applyFont="1" applyFill="1" applyAlignment="1">
      <alignment horizontal="left" vertical="center"/>
    </xf>
    <xf numFmtId="164" fontId="17" fillId="21" borderId="0" xfId="0" applyNumberFormat="1" applyFont="1" applyFill="1" applyAlignment="1">
      <alignment horizontal="center" vertical="center"/>
    </xf>
    <xf numFmtId="164" fontId="16" fillId="21" borderId="0" xfId="0" applyNumberFormat="1" applyFont="1" applyFill="1" applyAlignment="1">
      <alignment horizontal="center" vertical="center"/>
    </xf>
    <xf numFmtId="167" fontId="16" fillId="21" borderId="0" xfId="0" applyNumberFormat="1" applyFont="1" applyFill="1" applyAlignment="1">
      <alignment horizontal="center" vertical="top"/>
    </xf>
    <xf numFmtId="0" fontId="17" fillId="0" borderId="0" xfId="0" applyFont="1" applyAlignment="1">
      <alignment vertical="center" wrapText="1"/>
    </xf>
    <xf numFmtId="0" fontId="20" fillId="0" borderId="0" xfId="2" applyAlignment="1">
      <alignment vertical="center"/>
    </xf>
    <xf numFmtId="0" fontId="1" fillId="0" borderId="0" xfId="0" applyFont="1" applyAlignment="1">
      <alignment horizontal="center"/>
    </xf>
    <xf numFmtId="172" fontId="1" fillId="0" borderId="0" xfId="0" applyNumberFormat="1" applyFont="1" applyAlignment="1">
      <alignment horizontal="center"/>
    </xf>
    <xf numFmtId="173" fontId="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/>
    <xf numFmtId="0" fontId="16" fillId="22" borderId="0" xfId="0" applyFont="1" applyFill="1" applyAlignment="1">
      <alignment horizontal="left" vertical="top" indent="3"/>
    </xf>
    <xf numFmtId="0" fontId="16" fillId="22" borderId="0" xfId="0" applyFont="1" applyFill="1" applyAlignment="1">
      <alignment horizontal="left" vertical="top" indent="4"/>
    </xf>
    <xf numFmtId="0" fontId="17" fillId="22" borderId="0" xfId="0" applyFont="1" applyFill="1" applyAlignment="1">
      <alignment horizontal="left" vertical="center"/>
    </xf>
    <xf numFmtId="164" fontId="17" fillId="22" borderId="0" xfId="0" applyNumberFormat="1" applyFont="1" applyFill="1" applyAlignment="1">
      <alignment horizontal="center" vertical="center"/>
    </xf>
    <xf numFmtId="164" fontId="16" fillId="22" borderId="0" xfId="0" applyNumberFormat="1" applyFont="1" applyFill="1" applyAlignment="1">
      <alignment horizontal="center" vertical="center"/>
    </xf>
    <xf numFmtId="167" fontId="16" fillId="22" borderId="0" xfId="0" applyNumberFormat="1" applyFont="1" applyFill="1" applyAlignment="1">
      <alignment horizontal="center" vertical="top"/>
    </xf>
    <xf numFmtId="0" fontId="17" fillId="22" borderId="0" xfId="0" applyFont="1" applyFill="1" applyAlignment="1">
      <alignment horizontal="left" vertical="top" wrapText="1"/>
    </xf>
    <xf numFmtId="0" fontId="16" fillId="23" borderId="0" xfId="0" applyFont="1" applyFill="1" applyAlignment="1">
      <alignment horizontal="left" vertical="center" indent="3"/>
    </xf>
    <xf numFmtId="0" fontId="17" fillId="23" borderId="0" xfId="0" applyFont="1" applyFill="1" applyAlignment="1">
      <alignment vertical="center"/>
    </xf>
    <xf numFmtId="164" fontId="18" fillId="23" borderId="0" xfId="0" applyNumberFormat="1" applyFont="1" applyFill="1" applyAlignment="1">
      <alignment horizontal="center" vertical="center"/>
    </xf>
    <xf numFmtId="164" fontId="19" fillId="23" borderId="0" xfId="0" applyNumberFormat="1" applyFont="1" applyFill="1" applyAlignment="1">
      <alignment horizontal="center" vertical="center"/>
    </xf>
    <xf numFmtId="167" fontId="18" fillId="23" borderId="0" xfId="0" applyNumberFormat="1" applyFont="1" applyFill="1" applyAlignment="1">
      <alignment horizontal="center" vertical="top"/>
    </xf>
    <xf numFmtId="165" fontId="18" fillId="23" borderId="0" xfId="0" applyNumberFormat="1" applyFont="1" applyFill="1" applyAlignment="1">
      <alignment vertical="top" wrapText="1"/>
    </xf>
    <xf numFmtId="0" fontId="1" fillId="0" borderId="0" xfId="0" applyFont="1" applyAlignment="1">
      <alignment horizontal="center" vertical="center"/>
    </xf>
    <xf numFmtId="166" fontId="1" fillId="0" borderId="8" xfId="0" applyNumberFormat="1" applyFont="1" applyBorder="1"/>
    <xf numFmtId="166" fontId="7" fillId="14" borderId="6" xfId="0" applyNumberFormat="1" applyFont="1" applyFill="1" applyBorder="1" applyAlignment="1">
      <alignment horizontal="center"/>
    </xf>
    <xf numFmtId="0" fontId="1" fillId="14" borderId="0" xfId="0" applyFont="1" applyFill="1" applyAlignment="1">
      <alignment horizontal="center" vertical="center"/>
    </xf>
    <xf numFmtId="166" fontId="7" fillId="14" borderId="8" xfId="0" applyNumberFormat="1" applyFont="1" applyFill="1" applyBorder="1" applyAlignment="1">
      <alignment horizontal="center"/>
    </xf>
    <xf numFmtId="166" fontId="7" fillId="15" borderId="6" xfId="0" applyNumberFormat="1" applyFont="1" applyFill="1" applyBorder="1" applyAlignment="1">
      <alignment horizontal="center"/>
    </xf>
    <xf numFmtId="0" fontId="1" fillId="15" borderId="0" xfId="0" applyFont="1" applyFill="1" applyAlignment="1">
      <alignment horizontal="center" vertical="center"/>
    </xf>
    <xf numFmtId="166" fontId="7" fillId="15" borderId="8" xfId="0" applyNumberFormat="1" applyFont="1" applyFill="1" applyBorder="1" applyAlignment="1">
      <alignment horizontal="center"/>
    </xf>
    <xf numFmtId="166" fontId="7" fillId="16" borderId="6" xfId="0" applyNumberFormat="1" applyFont="1" applyFill="1" applyBorder="1" applyAlignment="1">
      <alignment horizontal="center"/>
    </xf>
    <xf numFmtId="0" fontId="1" fillId="16" borderId="0" xfId="0" applyFont="1" applyFill="1" applyAlignment="1">
      <alignment horizontal="center" vertical="center"/>
    </xf>
    <xf numFmtId="166" fontId="7" fillId="16" borderId="8" xfId="0" applyNumberFormat="1" applyFont="1" applyFill="1" applyBorder="1" applyAlignment="1">
      <alignment horizontal="center"/>
    </xf>
    <xf numFmtId="166" fontId="7" fillId="18" borderId="6" xfId="0" applyNumberFormat="1" applyFont="1" applyFill="1" applyBorder="1" applyAlignment="1">
      <alignment horizontal="center"/>
    </xf>
    <xf numFmtId="0" fontId="1" fillId="18" borderId="0" xfId="0" applyFont="1" applyFill="1" applyAlignment="1">
      <alignment horizontal="center" vertical="center"/>
    </xf>
    <xf numFmtId="166" fontId="7" fillId="18" borderId="8" xfId="0" applyNumberFormat="1" applyFont="1" applyFill="1" applyBorder="1" applyAlignment="1">
      <alignment horizontal="center"/>
    </xf>
    <xf numFmtId="166" fontId="7" fillId="7" borderId="6" xfId="0" applyNumberFormat="1" applyFont="1" applyFill="1" applyBorder="1" applyAlignment="1">
      <alignment horizontal="center"/>
    </xf>
    <xf numFmtId="0" fontId="1" fillId="7" borderId="0" xfId="0" applyFont="1" applyFill="1" applyAlignment="1">
      <alignment horizontal="center" vertical="center"/>
    </xf>
    <xf numFmtId="166" fontId="7" fillId="7" borderId="8" xfId="0" applyNumberFormat="1" applyFont="1" applyFill="1" applyBorder="1" applyAlignment="1">
      <alignment horizontal="center"/>
    </xf>
    <xf numFmtId="166" fontId="1" fillId="0" borderId="0" xfId="0" applyNumberFormat="1" applyFont="1"/>
    <xf numFmtId="166" fontId="7" fillId="19" borderId="6" xfId="0" applyNumberFormat="1" applyFont="1" applyFill="1" applyBorder="1" applyAlignment="1">
      <alignment horizontal="center"/>
    </xf>
    <xf numFmtId="0" fontId="1" fillId="19" borderId="0" xfId="0" applyFont="1" applyFill="1" applyAlignment="1">
      <alignment horizontal="center" vertical="center"/>
    </xf>
    <xf numFmtId="166" fontId="7" fillId="19" borderId="8" xfId="0" applyNumberFormat="1" applyFont="1" applyFill="1" applyBorder="1" applyAlignment="1">
      <alignment horizontal="center"/>
    </xf>
    <xf numFmtId="0" fontId="7" fillId="18" borderId="5" xfId="0" applyFont="1" applyFill="1" applyBorder="1" applyAlignment="1">
      <alignment horizontal="center"/>
    </xf>
    <xf numFmtId="0" fontId="7" fillId="18" borderId="7" xfId="0" applyFont="1" applyFill="1" applyBorder="1" applyAlignment="1">
      <alignment horizontal="center"/>
    </xf>
    <xf numFmtId="0" fontId="7" fillId="19" borderId="5" xfId="0" applyFont="1" applyFill="1" applyBorder="1" applyAlignment="1">
      <alignment horizontal="center"/>
    </xf>
    <xf numFmtId="0" fontId="7" fillId="19" borderId="7" xfId="0" applyFont="1" applyFill="1" applyBorder="1" applyAlignment="1">
      <alignment horizontal="center"/>
    </xf>
    <xf numFmtId="0" fontId="7" fillId="15" borderId="5" xfId="0" applyFont="1" applyFill="1" applyBorder="1" applyAlignment="1">
      <alignment horizontal="center"/>
    </xf>
    <xf numFmtId="0" fontId="7" fillId="15" borderId="7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0" fontId="7" fillId="14" borderId="5" xfId="0" applyFont="1" applyFill="1" applyBorder="1" applyAlignment="1">
      <alignment horizontal="center"/>
    </xf>
    <xf numFmtId="0" fontId="7" fillId="14" borderId="7" xfId="0" applyFont="1" applyFill="1" applyBorder="1" applyAlignment="1">
      <alignment horizontal="center"/>
    </xf>
    <xf numFmtId="0" fontId="7" fillId="16" borderId="5" xfId="0" applyFont="1" applyFill="1" applyBorder="1" applyAlignment="1">
      <alignment horizontal="center"/>
    </xf>
    <xf numFmtId="0" fontId="7" fillId="16" borderId="7" xfId="0" applyFont="1" applyFill="1" applyBorder="1" applyAlignment="1">
      <alignment horizontal="center"/>
    </xf>
    <xf numFmtId="0" fontId="1" fillId="0" borderId="0" xfId="0" applyFont="1" applyFill="1"/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4" fontId="9" fillId="0" borderId="0" xfId="0" applyNumberFormat="1" applyFont="1" applyFill="1" applyAlignment="1">
      <alignment vertical="center" textRotation="90"/>
    </xf>
    <xf numFmtId="0" fontId="10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4" fillId="0" borderId="0" xfId="0" applyFont="1" applyFill="1" applyAlignment="1">
      <alignment horizontal="left"/>
    </xf>
    <xf numFmtId="164" fontId="1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left"/>
    </xf>
    <xf numFmtId="164" fontId="16" fillId="0" borderId="0" xfId="0" applyNumberFormat="1" applyFont="1" applyFill="1" applyAlignment="1">
      <alignment horizontal="center" vertical="center"/>
    </xf>
    <xf numFmtId="167" fontId="1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7" fontId="18" fillId="0" borderId="0" xfId="0" applyNumberFormat="1" applyFont="1" applyFill="1" applyAlignment="1">
      <alignment horizontal="center" vertical="center"/>
    </xf>
    <xf numFmtId="166" fontId="16" fillId="0" borderId="0" xfId="0" applyNumberFormat="1" applyFont="1" applyFill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/>
    </xf>
    <xf numFmtId="167" fontId="13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6" fontId="17" fillId="0" borderId="0" xfId="0" applyNumberFormat="1" applyFont="1" applyFill="1" applyAlignment="1">
      <alignment horizontal="center" vertical="center"/>
    </xf>
    <xf numFmtId="167" fontId="17" fillId="0" borderId="0" xfId="0" applyNumberFormat="1" applyFont="1" applyFill="1" applyAlignment="1">
      <alignment horizontal="center" vertical="center"/>
    </xf>
    <xf numFmtId="166" fontId="19" fillId="0" borderId="0" xfId="0" applyNumberFormat="1" applyFont="1" applyFill="1" applyAlignment="1">
      <alignment horizontal="center" vertical="center"/>
    </xf>
    <xf numFmtId="164" fontId="17" fillId="0" borderId="0" xfId="0" applyNumberFormat="1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center" vertical="center"/>
    </xf>
  </cellXfs>
  <cellStyles count="3">
    <cellStyle name="Lien hypertexte" xfId="2" builtinId="8"/>
    <cellStyle name="Normal" xfId="0" builtinId="0"/>
    <cellStyle name="Normal 2" xfId="1" xr:uid="{4D9E4EFE-5ED1-41B1-8F2C-5FBC3A8010F1}"/>
  </cellStyles>
  <dxfs count="0"/>
  <tableStyles count="0" defaultTableStyle="TableStyleMedium2" defaultPivotStyle="PivotStyleLight16"/>
  <colors>
    <mruColors>
      <color rgb="FFF9E6EF"/>
      <color rgb="FFE9A7BC"/>
      <color rgb="FFEDC9E0"/>
      <color rgb="FFDDB6CE"/>
      <color rgb="FFDDC7D3"/>
      <color rgb="FFBCA7B5"/>
      <color rgb="FFF8DCE6"/>
      <color rgb="FFF8E8AC"/>
      <color rgb="FFBECDD8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microsoft.com/office/2017/10/relationships/person" Target="persons/person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ur1.r11.an.cnav\DATA\Dir_PMR\Compta%20analytique\CANA%20Divers\MAQUETTES\Tab_Codes%20analytiques%202018%20V3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S:\04-STRATEGIE_PROGRAMMATION\02-PRE_PROGRAMMATION_FAISABILITE\2019_Sch&#233;ma%20directeur%20immobilier%20de%20l'IUT%20de%20Nantes\01_Donn&#233;es%20mises%20&#224;%20jour\05_Documentation\TABLEAUX%20occupation%20actuelle%20lancement%20ETUDE\2020.03.20%20IUT%20Occupation%20locaux.xls?F4037825" TargetMode="External"/><Relationship Id="rId1" Type="http://schemas.openxmlformats.org/officeDocument/2006/relationships/externalLinkPath" Target="file:///\\F4037825\2020.03.20%20IUT%20Occupation%20locaux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nanni-c-1/Desktop/Joffre/2020.03.19_Joffre_BAT_03_15_Mise%20&#224;%20jour_v&#233;rifSPECB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JUDI/Documents%20partages/00%20Donn&#233;es%20groupement/Synth&#232;se/BDD-APIJ-synth&#232;se%20sit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Nomenclature"/>
      <sheetName val="Liste dir-dept-struct-ct"/>
      <sheetName val="Param"/>
      <sheetName val="Liste_dir-dept-struct-ct"/>
      <sheetName val="Liste_dir-dept-struct-ct1"/>
      <sheetName val="Liste_dir-dept-struct-ct10"/>
      <sheetName val="Liste_dir-dept-struct-ct9"/>
      <sheetName val="Liste_dir-dept-struct-ct5"/>
      <sheetName val="Liste_dir-dept-struct-ct3"/>
      <sheetName val="Liste_dir-dept-struct-ct2"/>
      <sheetName val="Liste_dir-dept-struct-ct4"/>
      <sheetName val="Liste_dir-dept-struct-ct6"/>
      <sheetName val="Liste_dir-dept-struct-ct7"/>
      <sheetName val="Liste_dir-dept-struct-ct8"/>
      <sheetName val="Liste_dir-dept-struct-ct11"/>
    </sheetNames>
    <sheetDataSet>
      <sheetData sheetId="0" refreshError="1"/>
      <sheetData sheetId="1" refreshError="1"/>
      <sheetData sheetId="2" refreshError="1"/>
      <sheetData sheetId="3">
        <row r="7">
          <cell r="B7" t="str">
            <v>DIRECTION GENERALE</v>
          </cell>
        </row>
        <row r="8">
          <cell r="B8" t="str">
            <v>DIRECTION FINANCIERE</v>
          </cell>
        </row>
        <row r="9">
          <cell r="B9" t="str">
            <v>DIRECTION PILOTAGE ET MOYENS</v>
          </cell>
        </row>
        <row r="10">
          <cell r="B10" t="str">
            <v>DIRECTION RETRAITE ET INFORMATIQUE</v>
          </cell>
        </row>
        <row r="11">
          <cell r="B11" t="str">
            <v>DIRECTION ACTION SOCIALE ET COMMUNICATION</v>
          </cell>
        </row>
        <row r="12">
          <cell r="B12" t="str">
            <v>DIRECTION DE LA RELATION ENTREPRISE</v>
          </cell>
        </row>
        <row r="13">
          <cell r="B13" t="str">
            <v>DIRECTION DES RESSOURCES HUMAINES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3D_ENUMERATION_LIST"/>
      <sheetName val="La Fleuriaye"/>
      <sheetName val="A3D_ENUMERATION_LIST1"/>
      <sheetName val="Joffre"/>
    </sheetNames>
    <sheetDataSet>
      <sheetData sheetId="0">
        <row r="4">
          <cell r="BK4" t="str">
            <v>A</v>
          </cell>
          <cell r="BL4" t="str">
            <v>ENUM_1228</v>
          </cell>
          <cell r="CW4" t="str">
            <v>Non renseigné</v>
          </cell>
          <cell r="CX4" t="str">
            <v>ENUM_7261</v>
          </cell>
        </row>
        <row r="5">
          <cell r="BK5" t="str">
            <v>B</v>
          </cell>
          <cell r="BL5" t="str">
            <v>ENUM_1229</v>
          </cell>
          <cell r="CW5" t="str">
            <v>ACC</v>
          </cell>
          <cell r="CX5" t="str">
            <v>ENUM_1281</v>
          </cell>
        </row>
        <row r="6">
          <cell r="BK6" t="str">
            <v>C</v>
          </cell>
          <cell r="BL6" t="str">
            <v>ENUM_1230</v>
          </cell>
          <cell r="CW6" t="str">
            <v>AMP</v>
          </cell>
          <cell r="CX6" t="str">
            <v>ENUM_3226</v>
          </cell>
        </row>
        <row r="7">
          <cell r="BK7" t="str">
            <v>E</v>
          </cell>
          <cell r="BL7" t="str">
            <v>ENUM_1231</v>
          </cell>
          <cell r="CW7" t="str">
            <v>ASS</v>
          </cell>
          <cell r="CX7" t="str">
            <v>ENUM_3227</v>
          </cell>
        </row>
        <row r="8">
          <cell r="BK8" t="str">
            <v>F</v>
          </cell>
          <cell r="BL8" t="str">
            <v>ENUM_1232</v>
          </cell>
          <cell r="CW8" t="str">
            <v>ATE</v>
          </cell>
          <cell r="CX8" t="str">
            <v>ENUM_3228</v>
          </cell>
        </row>
        <row r="9">
          <cell r="BK9" t="str">
            <v>G</v>
          </cell>
          <cell r="BL9" t="str">
            <v>ENUM_1233</v>
          </cell>
          <cell r="CW9" t="str">
            <v>BDP</v>
          </cell>
          <cell r="CX9" t="str">
            <v>ENUM_7456</v>
          </cell>
        </row>
        <row r="10">
          <cell r="BK10" t="str">
            <v>H</v>
          </cell>
          <cell r="BL10" t="str">
            <v>ENUM_1234</v>
          </cell>
          <cell r="CW10" t="str">
            <v>BUR</v>
          </cell>
          <cell r="CX10" t="str">
            <v>ENUM_1282</v>
          </cell>
        </row>
        <row r="11">
          <cell r="BK11" t="str">
            <v>L</v>
          </cell>
          <cell r="BL11" t="str">
            <v>ENUM_1235</v>
          </cell>
          <cell r="CW11" t="str">
            <v>DEG</v>
          </cell>
          <cell r="CX11" t="str">
            <v>ENUM_7458</v>
          </cell>
        </row>
        <row r="12">
          <cell r="BK12" t="str">
            <v>N</v>
          </cell>
          <cell r="BL12" t="str">
            <v>ENUM_1236</v>
          </cell>
          <cell r="CW12" t="str">
            <v>LGF</v>
          </cell>
          <cell r="CX12" t="str">
            <v>ENUM_3230</v>
          </cell>
        </row>
        <row r="13">
          <cell r="BK13" t="str">
            <v>O</v>
          </cell>
          <cell r="BL13" t="str">
            <v>ENUM_1237</v>
          </cell>
          <cell r="CW13" t="str">
            <v>LGS</v>
          </cell>
          <cell r="CX13" t="str">
            <v>ENUM_1286</v>
          </cell>
        </row>
        <row r="14">
          <cell r="BK14" t="str">
            <v>P</v>
          </cell>
          <cell r="BL14" t="str">
            <v>ENUM_1238</v>
          </cell>
          <cell r="CW14" t="str">
            <v>LPO</v>
          </cell>
          <cell r="CX14" t="str">
            <v>ENUM_1287</v>
          </cell>
        </row>
        <row r="15">
          <cell r="BK15" t="str">
            <v>R</v>
          </cell>
          <cell r="BL15" t="str">
            <v>ENUM_1239</v>
          </cell>
          <cell r="CW15" t="str">
            <v>MEN</v>
          </cell>
          <cell r="CX15" t="str">
            <v>ENUM_3231</v>
          </cell>
        </row>
        <row r="16">
          <cell r="BK16" t="str">
            <v>S</v>
          </cell>
          <cell r="BL16" t="str">
            <v>ENUM_1240</v>
          </cell>
          <cell r="CW16" t="str">
            <v>MUS</v>
          </cell>
          <cell r="CX16" t="str">
            <v>ENUM_7414</v>
          </cell>
        </row>
        <row r="17">
          <cell r="BK17" t="str">
            <v>T</v>
          </cell>
          <cell r="BL17" t="str">
            <v>ENUM_1241</v>
          </cell>
          <cell r="CW17" t="str">
            <v>NAF</v>
          </cell>
          <cell r="CX17" t="str">
            <v>ENUM_7346</v>
          </cell>
        </row>
        <row r="18">
          <cell r="BK18" t="str">
            <v>U</v>
          </cell>
          <cell r="BL18" t="str">
            <v>ENUM_1242</v>
          </cell>
          <cell r="CW18" t="str">
            <v>PHO</v>
          </cell>
          <cell r="CX18" t="str">
            <v>ENUM_3233</v>
          </cell>
        </row>
        <row r="19">
          <cell r="BK19" t="str">
            <v>X</v>
          </cell>
          <cell r="BL19" t="str">
            <v>ENUM_1243</v>
          </cell>
          <cell r="CW19" t="str">
            <v>PL</v>
          </cell>
          <cell r="CX19" t="str">
            <v>ENUM_3234</v>
          </cell>
        </row>
        <row r="20">
          <cell r="BK20" t="str">
            <v>Z</v>
          </cell>
          <cell r="BL20" t="str">
            <v>ENUM_1646</v>
          </cell>
          <cell r="CW20" t="str">
            <v>REP</v>
          </cell>
          <cell r="CX20" t="str">
            <v>ENUM_3205</v>
          </cell>
        </row>
        <row r="21">
          <cell r="CW21" t="str">
            <v>RGT</v>
          </cell>
          <cell r="CX21" t="str">
            <v>ENUM_3237</v>
          </cell>
        </row>
        <row r="22">
          <cell r="CW22" t="str">
            <v>SDA</v>
          </cell>
          <cell r="CX22" t="str">
            <v>ENUM_3238</v>
          </cell>
        </row>
        <row r="23">
          <cell r="CW23" t="str">
            <v>SDR</v>
          </cell>
          <cell r="CX23" t="str">
            <v>ENUM_1289</v>
          </cell>
        </row>
        <row r="24">
          <cell r="CW24" t="str">
            <v>BIB</v>
          </cell>
          <cell r="CX24" t="str">
            <v>ENUM_1293</v>
          </cell>
        </row>
        <row r="25">
          <cell r="CW25" t="str">
            <v>SDL</v>
          </cell>
          <cell r="CX25" t="str">
            <v>ENUM_1300</v>
          </cell>
        </row>
        <row r="26">
          <cell r="CW26" t="str">
            <v>SIN</v>
          </cell>
          <cell r="CX26" t="str">
            <v>ENUM_3468</v>
          </cell>
        </row>
        <row r="27">
          <cell r="CW27" t="str">
            <v>ASC</v>
          </cell>
          <cell r="CX27" t="str">
            <v>ENUM_1302</v>
          </cell>
        </row>
        <row r="28">
          <cell r="CW28" t="str">
            <v>CIR</v>
          </cell>
          <cell r="CX28" t="str">
            <v>ENUM_1303</v>
          </cell>
        </row>
        <row r="29">
          <cell r="CW29" t="str">
            <v>ESC</v>
          </cell>
          <cell r="CX29" t="str">
            <v>ENUM_1307</v>
          </cell>
        </row>
        <row r="30">
          <cell r="CW30" t="str">
            <v>HAL</v>
          </cell>
          <cell r="CX30" t="str">
            <v>ENUM_3469</v>
          </cell>
        </row>
        <row r="31">
          <cell r="CW31" t="str">
            <v>PAL</v>
          </cell>
          <cell r="CX31" t="str">
            <v>ENUM_3252</v>
          </cell>
        </row>
        <row r="32">
          <cell r="CW32" t="str">
            <v>REF</v>
          </cell>
          <cell r="CX32" t="str">
            <v>ENUM_1308</v>
          </cell>
        </row>
        <row r="33">
          <cell r="CW33" t="str">
            <v>ANI</v>
          </cell>
          <cell r="CX33" t="str">
            <v>ENUM_3254</v>
          </cell>
        </row>
        <row r="34">
          <cell r="CW34" t="str">
            <v>CHF</v>
          </cell>
          <cell r="CX34" t="str">
            <v>ENUM_7471</v>
          </cell>
        </row>
        <row r="35">
          <cell r="CW35" t="str">
            <v>CLT</v>
          </cell>
          <cell r="CX35" t="str">
            <v>ENUM_1314</v>
          </cell>
        </row>
        <row r="36">
          <cell r="CW36" t="str">
            <v>HTC</v>
          </cell>
          <cell r="CX36" t="str">
            <v>ENUM_1318</v>
          </cell>
        </row>
        <row r="37">
          <cell r="CW37" t="str">
            <v>ISU</v>
          </cell>
          <cell r="CX37" t="str">
            <v>ENUM_7475</v>
          </cell>
        </row>
        <row r="38">
          <cell r="CW38" t="str">
            <v>LAB</v>
          </cell>
          <cell r="CX38" t="str">
            <v>ENUM_3217</v>
          </cell>
        </row>
        <row r="39">
          <cell r="CW39" t="str">
            <v>SDC</v>
          </cell>
          <cell r="CX39" t="str">
            <v>ENUM_1331</v>
          </cell>
        </row>
        <row r="40">
          <cell r="CW40" t="str">
            <v>SDP</v>
          </cell>
          <cell r="CX40" t="str">
            <v>ENUM_1333</v>
          </cell>
        </row>
        <row r="41">
          <cell r="CW41" t="str">
            <v>SDS</v>
          </cell>
          <cell r="CX41" t="str">
            <v>ENUM_3479</v>
          </cell>
        </row>
        <row r="42">
          <cell r="CW42" t="str">
            <v>SDT</v>
          </cell>
          <cell r="CX42" t="str">
            <v>ENUM_1334</v>
          </cell>
        </row>
        <row r="43">
          <cell r="CW43" t="str">
            <v>SEM</v>
          </cell>
          <cell r="CX43" t="str">
            <v>ENUM_3269</v>
          </cell>
        </row>
        <row r="44">
          <cell r="CW44" t="str">
            <v>SER</v>
          </cell>
          <cell r="CX44" t="str">
            <v>ENUM_1335</v>
          </cell>
        </row>
        <row r="45">
          <cell r="CW45" t="str">
            <v>SLA</v>
          </cell>
          <cell r="CX45" t="str">
            <v>ENUM_1337</v>
          </cell>
        </row>
        <row r="46">
          <cell r="CW46" t="str">
            <v>SPR</v>
          </cell>
          <cell r="CX46" t="str">
            <v>ENUM_3270</v>
          </cell>
        </row>
        <row r="47">
          <cell r="CW47" t="str">
            <v>STD</v>
          </cell>
          <cell r="CX47" t="str">
            <v>ENUM_1342</v>
          </cell>
        </row>
        <row r="48">
          <cell r="CW48" t="str">
            <v>CAF</v>
          </cell>
          <cell r="CX48" t="str">
            <v>ENUM_1343</v>
          </cell>
        </row>
        <row r="49">
          <cell r="CW49" t="str">
            <v>CUI</v>
          </cell>
          <cell r="CX49" t="str">
            <v>ENUM_1345</v>
          </cell>
        </row>
        <row r="50">
          <cell r="CW50" t="str">
            <v>RES</v>
          </cell>
          <cell r="CX50" t="str">
            <v>ENUM_1347</v>
          </cell>
        </row>
        <row r="51">
          <cell r="CW51" t="str">
            <v>GLT</v>
          </cell>
          <cell r="CX51" t="str">
            <v>ENUM_1350</v>
          </cell>
        </row>
        <row r="52">
          <cell r="CW52" t="str">
            <v>LGA</v>
          </cell>
          <cell r="CX52" t="str">
            <v>ENUM_3284</v>
          </cell>
        </row>
        <row r="53">
          <cell r="CW53" t="str">
            <v>ARH</v>
          </cell>
          <cell r="CX53" t="str">
            <v>ENUM_1354</v>
          </cell>
        </row>
        <row r="54">
          <cell r="CW54" t="str">
            <v>IMP</v>
          </cell>
          <cell r="CX54" t="str">
            <v>ENUM_7338</v>
          </cell>
        </row>
        <row r="55">
          <cell r="CW55" t="str">
            <v>LAV</v>
          </cell>
          <cell r="CX55" t="str">
            <v>ENUM_1358</v>
          </cell>
        </row>
        <row r="56">
          <cell r="CW56" t="str">
            <v>LDR</v>
          </cell>
          <cell r="CX56" t="str">
            <v>ENUM_1360</v>
          </cell>
        </row>
        <row r="57">
          <cell r="CW57" t="str">
            <v>MAG</v>
          </cell>
          <cell r="CX57" t="str">
            <v>ENUM_1364</v>
          </cell>
        </row>
        <row r="58">
          <cell r="CW58" t="str">
            <v>SPJ</v>
          </cell>
          <cell r="CX58" t="str">
            <v>ENUM_1372</v>
          </cell>
        </row>
        <row r="59">
          <cell r="CW59" t="str">
            <v>BAL</v>
          </cell>
          <cell r="CX59" t="str">
            <v>ENUM_7493</v>
          </cell>
        </row>
        <row r="60">
          <cell r="CW60" t="str">
            <v>CBL</v>
          </cell>
          <cell r="CX60" t="str">
            <v>ENUM_7369</v>
          </cell>
        </row>
        <row r="61">
          <cell r="CW61" t="str">
            <v>CHG</v>
          </cell>
          <cell r="CX61" t="str">
            <v>ENUM_7495</v>
          </cell>
        </row>
        <row r="62">
          <cell r="CW62" t="str">
            <v>GNE</v>
          </cell>
          <cell r="CX62" t="str">
            <v>ENUM_3684</v>
          </cell>
        </row>
        <row r="63">
          <cell r="CW63" t="str">
            <v>GTE</v>
          </cell>
          <cell r="CX63" t="str">
            <v>ENUM_7499</v>
          </cell>
        </row>
        <row r="64">
          <cell r="CW64" t="str">
            <v>ASO</v>
          </cell>
          <cell r="CX64" t="str">
            <v>ENUM_1387</v>
          </cell>
        </row>
        <row r="65">
          <cell r="CW65" t="str">
            <v>INF</v>
          </cell>
          <cell r="CX65" t="str">
            <v>ENUM_1390</v>
          </cell>
        </row>
        <row r="66">
          <cell r="CW66" t="str">
            <v>MPU</v>
          </cell>
          <cell r="CX66" t="str">
            <v>ENUM_1395</v>
          </cell>
        </row>
        <row r="67">
          <cell r="CW67" t="str">
            <v>DEP</v>
          </cell>
          <cell r="CX67" t="str">
            <v>ENUM_7516</v>
          </cell>
        </row>
        <row r="68">
          <cell r="CW68" t="str">
            <v>SDD</v>
          </cell>
          <cell r="CX68" t="str">
            <v>ENUM_1396</v>
          </cell>
        </row>
        <row r="69">
          <cell r="CW69" t="str">
            <v>PKC</v>
          </cell>
          <cell r="CX69" t="str">
            <v>ENUM_1401</v>
          </cell>
        </row>
        <row r="70">
          <cell r="CW70" t="str">
            <v>PKR</v>
          </cell>
          <cell r="CX70" t="str">
            <v>ENUM_7518</v>
          </cell>
        </row>
        <row r="71">
          <cell r="CW71" t="str">
            <v>VEL</v>
          </cell>
          <cell r="CX71" t="str">
            <v>ENUM_1402</v>
          </cell>
        </row>
        <row r="72">
          <cell r="CW72" t="str">
            <v>DOU</v>
          </cell>
          <cell r="CX72" t="str">
            <v>ENUM_3525</v>
          </cell>
        </row>
        <row r="73">
          <cell r="CW73" t="str">
            <v>SAN</v>
          </cell>
          <cell r="CX73" t="str">
            <v>ENUM_1434</v>
          </cell>
        </row>
        <row r="74">
          <cell r="CW74" t="str">
            <v>VES</v>
          </cell>
          <cell r="CX74" t="str">
            <v>ENUM_3526</v>
          </cell>
        </row>
        <row r="75">
          <cell r="CW75" t="str">
            <v>WC</v>
          </cell>
          <cell r="CX75" t="str">
            <v>ENUM_1435</v>
          </cell>
        </row>
        <row r="76">
          <cell r="CW76" t="str">
            <v>WCH</v>
          </cell>
          <cell r="CX76" t="str">
            <v>ENUM_1436</v>
          </cell>
        </row>
        <row r="77">
          <cell r="CW77" t="str">
            <v>CHA</v>
          </cell>
          <cell r="CX77" t="str">
            <v>ENUM_1437</v>
          </cell>
        </row>
        <row r="78">
          <cell r="CW78" t="str">
            <v>GTG</v>
          </cell>
          <cell r="CX78" t="str">
            <v>ENUM_7801</v>
          </cell>
        </row>
        <row r="79">
          <cell r="CW79" t="str">
            <v>LT</v>
          </cell>
          <cell r="CX79" t="str">
            <v>ENUM_1444</v>
          </cell>
        </row>
        <row r="80">
          <cell r="CW80" t="str">
            <v>LTE</v>
          </cell>
          <cell r="CX80" t="str">
            <v>ENUM_1446</v>
          </cell>
        </row>
        <row r="81">
          <cell r="CW81" t="str">
            <v>PLT</v>
          </cell>
          <cell r="CX81" t="str">
            <v>ENUM_1448</v>
          </cell>
        </row>
        <row r="82">
          <cell r="CW82" t="str">
            <v>ATX</v>
          </cell>
          <cell r="CX82" t="str">
            <v>ENUM_7238</v>
          </cell>
        </row>
        <row r="83">
          <cell r="CW83" t="str">
            <v>CTX</v>
          </cell>
          <cell r="CX83" t="str">
            <v>ENUM_1649</v>
          </cell>
        </row>
        <row r="84">
          <cell r="CW84" t="str">
            <v>ETX</v>
          </cell>
          <cell r="CX84" t="str">
            <v>ENUM_1650</v>
          </cell>
        </row>
        <row r="85">
          <cell r="CW85" t="str">
            <v>ISP</v>
          </cell>
          <cell r="CX85" t="str">
            <v>ENUM_7391</v>
          </cell>
        </row>
        <row r="86">
          <cell r="CW86" t="str">
            <v>PAX</v>
          </cell>
          <cell r="CX86" t="str">
            <v>ENUM_1652</v>
          </cell>
        </row>
        <row r="87">
          <cell r="CW87" t="str">
            <v>PXT</v>
          </cell>
          <cell r="CX87" t="str">
            <v>ENUM_1653</v>
          </cell>
        </row>
        <row r="88">
          <cell r="CW88" t="str">
            <v>VOI</v>
          </cell>
          <cell r="CX88" t="str">
            <v>ENUM_3356</v>
          </cell>
        </row>
        <row r="89">
          <cell r="CW89" t="str">
            <v>STK</v>
          </cell>
          <cell r="CX89" t="str">
            <v>ENUM_3480</v>
          </cell>
        </row>
        <row r="90">
          <cell r="CW90" t="str">
            <v>STP</v>
          </cell>
          <cell r="CX90" t="str">
            <v>ENUM_1341</v>
          </cell>
        </row>
        <row r="91">
          <cell r="CW91" t="str">
            <v>SYN</v>
          </cell>
          <cell r="CX91" t="str">
            <v>ENUM_1399</v>
          </cell>
        </row>
        <row r="92">
          <cell r="CW92" t="str">
            <v>LRE</v>
          </cell>
          <cell r="CX92" t="str">
            <v>ENUM_1352</v>
          </cell>
        </row>
        <row r="93">
          <cell r="CW93" t="str">
            <v>STL</v>
          </cell>
          <cell r="CX93" t="str">
            <v>ENUM_1374</v>
          </cell>
        </row>
        <row r="94">
          <cell r="CW94" t="str">
            <v>STE</v>
          </cell>
          <cell r="CX94" t="str">
            <v>ENUM_7418</v>
          </cell>
        </row>
        <row r="95">
          <cell r="CW95" t="str">
            <v>LTS</v>
          </cell>
          <cell r="CX95" t="str">
            <v>ENUM_7505</v>
          </cell>
        </row>
        <row r="96">
          <cell r="CW96" t="str">
            <v>THE</v>
          </cell>
          <cell r="CX96" t="str">
            <v>ENUM_3311</v>
          </cell>
        </row>
        <row r="97">
          <cell r="CW97" t="str">
            <v>ZBX</v>
          </cell>
          <cell r="CX97" t="str">
            <v>ENUM_1654</v>
          </cell>
        </row>
        <row r="98">
          <cell r="CW98" t="str">
            <v>LTG</v>
          </cell>
          <cell r="CX98" t="str">
            <v>ENUM_7393</v>
          </cell>
        </row>
        <row r="99">
          <cell r="CW99" t="str">
            <v>PLG</v>
          </cell>
          <cell r="CX99" t="str">
            <v>ENUM_7508</v>
          </cell>
        </row>
        <row r="100">
          <cell r="CW100" t="str">
            <v>TOI</v>
          </cell>
          <cell r="CX100" t="str">
            <v>ENUM_7510</v>
          </cell>
        </row>
        <row r="101">
          <cell r="CW101" t="str">
            <v>VSA</v>
          </cell>
          <cell r="CX101" t="str">
            <v>ENUM_1384</v>
          </cell>
        </row>
        <row r="102">
          <cell r="CW102" t="str">
            <v>GAR</v>
          </cell>
          <cell r="CX102" t="str">
            <v>ENUM_1400</v>
          </cell>
        </row>
        <row r="103">
          <cell r="CW103" t="str">
            <v>HAU</v>
          </cell>
          <cell r="CX103" t="str">
            <v>ENUM_7503</v>
          </cell>
        </row>
        <row r="104">
          <cell r="CW104" t="str">
            <v>ZEE</v>
          </cell>
          <cell r="CX104" t="str">
            <v>ENUM_7918</v>
          </cell>
        </row>
        <row r="105">
          <cell r="CW105" t="str">
            <v>SAA</v>
          </cell>
          <cell r="CX105" t="str">
            <v>ENUM_8095</v>
          </cell>
        </row>
        <row r="106">
          <cell r="CW106" t="str">
            <v>SAB</v>
          </cell>
          <cell r="CX106" t="str">
            <v>ENUM_8096</v>
          </cell>
        </row>
        <row r="107">
          <cell r="CW107" t="str">
            <v>SAR</v>
          </cell>
          <cell r="CX107" t="str">
            <v>ENUM_8097</v>
          </cell>
        </row>
        <row r="108">
          <cell r="CW108" t="str">
            <v>SCF</v>
          </cell>
          <cell r="CX108" t="str">
            <v>ENUM_8194</v>
          </cell>
        </row>
        <row r="109">
          <cell r="CW109" t="str">
            <v>SRP</v>
          </cell>
          <cell r="CX109" t="str">
            <v>ENUM_8195</v>
          </cell>
        </row>
        <row r="110">
          <cell r="CW110" t="str">
            <v>BAN</v>
          </cell>
          <cell r="CX110" t="str">
            <v>ENUM_8218</v>
          </cell>
        </row>
        <row r="111">
          <cell r="CW111" t="str">
            <v>CHC</v>
          </cell>
          <cell r="CX111" t="str">
            <v>ENUM_8239</v>
          </cell>
        </row>
        <row r="112">
          <cell r="CW112" t="str">
            <v>SCG</v>
          </cell>
          <cell r="CX112" t="str">
            <v>ENUM_8243</v>
          </cell>
        </row>
        <row r="113">
          <cell r="CW113" t="str">
            <v>DOX</v>
          </cell>
          <cell r="CX113" t="str">
            <v>ENUM_8269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TE GEOGRAPHIQUE"/>
      <sheetName val="BATIMENT"/>
      <sheetName val="A3D_ENUMERATION_LIST"/>
      <sheetName val="NIVEAU"/>
      <sheetName val="LOCAL"/>
      <sheetName val="A3D_ENUMERATION_LIST1"/>
    </sheetNames>
    <sheetDataSet>
      <sheetData sheetId="0" refreshError="1"/>
      <sheetData sheetId="1" refreshError="1"/>
      <sheetData sheetId="2">
        <row r="4">
          <cell r="A4" t="str">
            <v>OUI</v>
          </cell>
          <cell r="B4" t="str">
            <v>00</v>
          </cell>
          <cell r="C4" t="str">
            <v>ENUM_485</v>
          </cell>
        </row>
        <row r="5">
          <cell r="A5" t="str">
            <v>NON</v>
          </cell>
          <cell r="B5" t="str">
            <v>01</v>
          </cell>
          <cell r="C5" t="str">
            <v>ENUM_486</v>
          </cell>
        </row>
        <row r="6">
          <cell r="B6" t="str">
            <v>02</v>
          </cell>
          <cell r="C6" t="str">
            <v>ENUM_487</v>
          </cell>
        </row>
        <row r="7">
          <cell r="B7" t="str">
            <v>03</v>
          </cell>
          <cell r="C7" t="str">
            <v>ENUM_488</v>
          </cell>
        </row>
        <row r="8">
          <cell r="B8" t="str">
            <v>04</v>
          </cell>
          <cell r="C8" t="str">
            <v>ENUM_489</v>
          </cell>
        </row>
        <row r="9">
          <cell r="B9" t="str">
            <v>05</v>
          </cell>
          <cell r="C9" t="str">
            <v>ENUM_490</v>
          </cell>
        </row>
        <row r="10">
          <cell r="B10" t="str">
            <v>06</v>
          </cell>
          <cell r="C10" t="str">
            <v>ENUM_491</v>
          </cell>
        </row>
        <row r="11">
          <cell r="B11" t="str">
            <v>07</v>
          </cell>
          <cell r="C11" t="str">
            <v>ENUM_492</v>
          </cell>
        </row>
        <row r="12">
          <cell r="B12" t="str">
            <v>08</v>
          </cell>
          <cell r="C12" t="str">
            <v>ENUM_493</v>
          </cell>
        </row>
        <row r="13">
          <cell r="B13" t="str">
            <v>09</v>
          </cell>
          <cell r="C13" t="str">
            <v>ENUM_494</v>
          </cell>
        </row>
        <row r="14">
          <cell r="B14" t="str">
            <v>10</v>
          </cell>
          <cell r="C14" t="str">
            <v>ENUM_495</v>
          </cell>
        </row>
        <row r="15">
          <cell r="B15" t="str">
            <v>11</v>
          </cell>
          <cell r="C15" t="str">
            <v>ENUM_7780</v>
          </cell>
        </row>
        <row r="16">
          <cell r="B16" t="str">
            <v>12</v>
          </cell>
          <cell r="C16" t="str">
            <v>ENUM_7781</v>
          </cell>
        </row>
        <row r="17">
          <cell r="B17" t="str">
            <v>13</v>
          </cell>
          <cell r="C17" t="str">
            <v>ENUM_7782</v>
          </cell>
        </row>
        <row r="18">
          <cell r="B18" t="str">
            <v>14</v>
          </cell>
          <cell r="C18" t="str">
            <v>ENUM_7783</v>
          </cell>
        </row>
        <row r="19">
          <cell r="B19" t="str">
            <v>15</v>
          </cell>
          <cell r="C19" t="str">
            <v>ENUM_7784</v>
          </cell>
        </row>
        <row r="20">
          <cell r="B20" t="str">
            <v>S0</v>
          </cell>
          <cell r="C20" t="str">
            <v>ENUM_496</v>
          </cell>
        </row>
        <row r="21">
          <cell r="B21" t="str">
            <v>S1</v>
          </cell>
          <cell r="C21" t="str">
            <v>ENUM_497</v>
          </cell>
        </row>
        <row r="22">
          <cell r="B22" t="str">
            <v>S2</v>
          </cell>
          <cell r="C22" t="str">
            <v>ENUM_498</v>
          </cell>
        </row>
        <row r="23">
          <cell r="B23" t="str">
            <v>S3</v>
          </cell>
          <cell r="C23" t="str">
            <v>ENUM_499</v>
          </cell>
        </row>
        <row r="24">
          <cell r="B24" t="str">
            <v>M0</v>
          </cell>
          <cell r="C24" t="str">
            <v>ENUM_500</v>
          </cell>
        </row>
        <row r="25">
          <cell r="B25" t="str">
            <v>M1</v>
          </cell>
          <cell r="C25" t="str">
            <v>ENUM_501</v>
          </cell>
        </row>
        <row r="26">
          <cell r="B26" t="str">
            <v>M2</v>
          </cell>
          <cell r="C26" t="str">
            <v>ENUM_502</v>
          </cell>
        </row>
        <row r="27">
          <cell r="B27" t="str">
            <v>M3</v>
          </cell>
          <cell r="C27" t="str">
            <v>ENUM_503</v>
          </cell>
        </row>
        <row r="28">
          <cell r="B28" t="str">
            <v>T0</v>
          </cell>
          <cell r="C28" t="str">
            <v>ENUM_504</v>
          </cell>
        </row>
        <row r="29">
          <cell r="B29" t="str">
            <v>T1</v>
          </cell>
          <cell r="C29" t="str">
            <v>ENUM_505</v>
          </cell>
        </row>
        <row r="30">
          <cell r="B30" t="str">
            <v>T2</v>
          </cell>
          <cell r="C30" t="str">
            <v>ENUM_506</v>
          </cell>
        </row>
        <row r="31">
          <cell r="B31" t="str">
            <v>T3</v>
          </cell>
          <cell r="C31" t="str">
            <v>ENUM_507</v>
          </cell>
        </row>
        <row r="32">
          <cell r="B32" t="str">
            <v>TT</v>
          </cell>
          <cell r="C32" t="str">
            <v>ENUM_3143</v>
          </cell>
        </row>
      </sheetData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SUIVI FICHIER"/>
      <sheetName val="ITOF"/>
      <sheetName val="Somme des coûts 20 ans"/>
      <sheetName val="Note_fonc_pot_tech"/>
      <sheetName val="VersM3_Tableau Analyse"/>
      <sheetName val="VersM3_Matrice d'analyse"/>
      <sheetName val="Justification diagnostics"/>
      <sheetName val="Feuille analyse M3 par site"/>
      <sheetName val="Synthèse vers M3 Bobigny"/>
      <sheetName val="Synthèse vers M3 Evry"/>
      <sheetName val="Synthèse vers M3 Nanterre"/>
      <sheetName val="Synthèse vers M3 Creteil"/>
      <sheetName val="Comparatif Scénarios AJ Bobigny"/>
      <sheetName val="Synthèse scénarios AJ Bobigny"/>
      <sheetName val="Comparatif Scénarios AJ Bob (2)"/>
      <sheetName val="Synthèse scénarios AJ Bobig (2)"/>
      <sheetName val="A3D_ENUMERATION_LIST"/>
    </sheetNames>
    <sheetDataSet>
      <sheetData sheetId="0"/>
      <sheetData sheetId="1"/>
      <sheetData sheetId="2">
        <row r="6">
          <cell r="G6" t="str">
            <v>B_TGI Bobigny</v>
          </cell>
        </row>
        <row r="7">
          <cell r="G7" t="str">
            <v>B_TI Auberviliers</v>
          </cell>
        </row>
        <row r="8">
          <cell r="G8" t="str">
            <v>B_TI Pantin</v>
          </cell>
        </row>
        <row r="9">
          <cell r="G9" t="str">
            <v>B_TI Saint-Ouen</v>
          </cell>
        </row>
        <row r="10">
          <cell r="G10" t="str">
            <v>B_TI Le Raincy</v>
          </cell>
        </row>
        <row r="11">
          <cell r="G11" t="str">
            <v>B_TI Montreuil</v>
          </cell>
        </row>
        <row r="12">
          <cell r="G12" t="str">
            <v>B_TI Saint-Denis</v>
          </cell>
        </row>
        <row r="13">
          <cell r="G13" t="str">
            <v>B_TI Aulnay</v>
          </cell>
        </row>
        <row r="14">
          <cell r="G14" t="str">
            <v>B_TI Bobigny</v>
          </cell>
        </row>
        <row r="15">
          <cell r="G15" t="str">
            <v>B_CPH Bobigny</v>
          </cell>
        </row>
        <row r="16">
          <cell r="G16" t="str">
            <v>Site Centre Unique</v>
          </cell>
        </row>
        <row r="17">
          <cell r="G17" t="str">
            <v>Site Centre</v>
          </cell>
        </row>
        <row r="18">
          <cell r="G18" t="str">
            <v xml:space="preserve"> TJ pénal</v>
          </cell>
        </row>
        <row r="19">
          <cell r="G19" t="str">
            <v xml:space="preserve"> TJ civil</v>
          </cell>
        </row>
        <row r="20">
          <cell r="G20" t="str">
            <v xml:space="preserve"> Site Sud</v>
          </cell>
        </row>
        <row r="21">
          <cell r="G21" t="str">
            <v xml:space="preserve"> Site Est</v>
          </cell>
        </row>
        <row r="22">
          <cell r="G22" t="str">
            <v xml:space="preserve"> Site Ouest</v>
          </cell>
        </row>
        <row r="23">
          <cell r="G23" t="str">
            <v>E_TGI Evry</v>
          </cell>
        </row>
        <row r="24">
          <cell r="G24" t="str">
            <v>E_TI&amp;CPH Evry</v>
          </cell>
        </row>
        <row r="25">
          <cell r="G25" t="str">
            <v>E_TI Juvisy</v>
          </cell>
        </row>
        <row r="26">
          <cell r="G26" t="str">
            <v>E_TI Longjumeau</v>
          </cell>
        </row>
        <row r="27">
          <cell r="G27" t="str">
            <v>E_CPH Longjumeau</v>
          </cell>
        </row>
        <row r="28">
          <cell r="G28" t="str">
            <v>E_TI/CPH Longjumeau</v>
          </cell>
        </row>
        <row r="29">
          <cell r="G29" t="str">
            <v>E_TI Palaiseau</v>
          </cell>
        </row>
        <row r="30">
          <cell r="G30" t="str">
            <v>E_TI Etampes</v>
          </cell>
        </row>
        <row r="31">
          <cell r="G31" t="str">
            <v>C_TI Sucy-en-Brie</v>
          </cell>
        </row>
        <row r="32">
          <cell r="G32" t="str">
            <v>C_TGI Créteil</v>
          </cell>
        </row>
        <row r="33">
          <cell r="G33" t="str">
            <v>C_CPH Créteil</v>
          </cell>
        </row>
        <row r="34">
          <cell r="G34" t="str">
            <v>C_TI Ivry-sur-Seine</v>
          </cell>
        </row>
        <row r="35">
          <cell r="G35" t="str">
            <v>C_TI Saint-Maur</v>
          </cell>
        </row>
        <row r="36">
          <cell r="G36" t="str">
            <v>C_CPH VSG</v>
          </cell>
        </row>
        <row r="37">
          <cell r="G37" t="str">
            <v>C_CPH VSG_Futur</v>
          </cell>
        </row>
        <row r="38">
          <cell r="G38" t="str">
            <v>C_TI Nogent-sur-Marne</v>
          </cell>
        </row>
        <row r="39">
          <cell r="G39" t="str">
            <v>C_TI Charenton</v>
          </cell>
        </row>
        <row r="40">
          <cell r="G40" t="str">
            <v>C_TI Villejuif</v>
          </cell>
        </row>
        <row r="41">
          <cell r="G41" t="str">
            <v>N_TGI Nanterre</v>
          </cell>
        </row>
        <row r="42">
          <cell r="G42" t="str">
            <v>N_TGI Nanterre Annexe</v>
          </cell>
        </row>
        <row r="43">
          <cell r="G43" t="str">
            <v>N_TI Colombes</v>
          </cell>
        </row>
        <row r="44">
          <cell r="G44" t="str">
            <v>N_TI Asnières</v>
          </cell>
        </row>
        <row r="45">
          <cell r="G45" t="str">
            <v>N_TI Puteaux</v>
          </cell>
        </row>
        <row r="46">
          <cell r="G46" t="str">
            <v>N_TI Boulogne- Billancourt</v>
          </cell>
        </row>
        <row r="47">
          <cell r="G47" t="str">
            <v>N_TI Antony</v>
          </cell>
        </row>
        <row r="48">
          <cell r="G48" t="str">
            <v>N_TI Courbevoie</v>
          </cell>
        </row>
        <row r="49">
          <cell r="G49" t="str">
            <v>N_CPH Boulogne- Billancourt</v>
          </cell>
        </row>
        <row r="50">
          <cell r="G50" t="str">
            <v>N_TI Vanves</v>
          </cell>
        </row>
        <row r="51">
          <cell r="G51"/>
        </row>
        <row r="52">
          <cell r="G52"/>
        </row>
        <row r="53">
          <cell r="G53"/>
        </row>
        <row r="54">
          <cell r="G54"/>
        </row>
        <row r="55">
          <cell r="G55"/>
        </row>
        <row r="56">
          <cell r="G56"/>
        </row>
        <row r="57">
          <cell r="G57"/>
        </row>
        <row r="58">
          <cell r="G58"/>
        </row>
        <row r="59">
          <cell r="G59"/>
        </row>
        <row r="60">
          <cell r="G60"/>
        </row>
        <row r="61">
          <cell r="G61"/>
        </row>
        <row r="62">
          <cell r="G62"/>
        </row>
        <row r="63">
          <cell r="G63"/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DDF2C-B4D0-46BB-9FD0-ADAA3541F404}">
  <sheetPr>
    <tabColor theme="5" tint="0.79998168889431442"/>
  </sheetPr>
  <dimension ref="A1:M38"/>
  <sheetViews>
    <sheetView showZeros="0" tabSelected="1" zoomScale="70" zoomScaleNormal="70" zoomScaleSheetLayoutView="100" workbookViewId="0">
      <pane xSplit="4" ySplit="2" topLeftCell="E3" activePane="bottomRight" state="frozen"/>
      <selection activeCell="E94" sqref="E94"/>
      <selection pane="topRight" activeCell="E94" sqref="E94"/>
      <selection pane="bottomLeft" activeCell="E94" sqref="E94"/>
      <selection pane="bottomRight" activeCell="P25" sqref="P25"/>
    </sheetView>
  </sheetViews>
  <sheetFormatPr baseColWidth="10" defaultColWidth="11.5546875" defaultRowHeight="16.2" customHeight="1" x14ac:dyDescent="0.25"/>
  <cols>
    <col min="1" max="2" width="3.44140625" style="1" customWidth="1"/>
    <col min="3" max="3" width="3.88671875" style="1" customWidth="1"/>
    <col min="4" max="4" width="51.6640625" style="4" customWidth="1"/>
    <col min="5" max="5" width="6.6640625" style="4" customWidth="1"/>
    <col min="6" max="6" width="9.5546875" style="4" customWidth="1"/>
    <col min="7" max="7" width="9.6640625" style="17" customWidth="1"/>
    <col min="8" max="8" width="11.44140625" style="17" customWidth="1"/>
    <col min="9" max="9" width="14" style="21" customWidth="1"/>
    <col min="10" max="10" width="16" style="24" customWidth="1"/>
    <col min="11" max="11" width="11.6640625" style="17" customWidth="1"/>
    <col min="12" max="16384" width="11.5546875" style="1"/>
  </cols>
  <sheetData>
    <row r="1" spans="1:13" ht="16.2" customHeight="1" x14ac:dyDescent="0.25">
      <c r="A1" s="7" t="s">
        <v>26</v>
      </c>
      <c r="G1" s="1"/>
      <c r="H1" s="14">
        <v>45393</v>
      </c>
      <c r="I1" s="19"/>
      <c r="J1" s="22"/>
      <c r="K1" s="14"/>
    </row>
    <row r="2" spans="1:13" s="5" customFormat="1" ht="87.6" customHeight="1" x14ac:dyDescent="0.3">
      <c r="A2" s="8" t="s">
        <v>5</v>
      </c>
      <c r="B2" s="8" t="s">
        <v>1</v>
      </c>
      <c r="C2" s="8" t="s">
        <v>4</v>
      </c>
      <c r="D2" s="82" t="s">
        <v>2</v>
      </c>
      <c r="E2" s="25" t="s">
        <v>16</v>
      </c>
      <c r="F2" s="25" t="s">
        <v>17</v>
      </c>
      <c r="G2" s="25" t="s">
        <v>18</v>
      </c>
      <c r="H2" s="26" t="s">
        <v>19</v>
      </c>
      <c r="I2" s="26" t="s">
        <v>20</v>
      </c>
      <c r="J2" s="26" t="s">
        <v>21</v>
      </c>
      <c r="K2" s="83" t="s">
        <v>74</v>
      </c>
      <c r="L2" s="6"/>
      <c r="M2" s="6"/>
    </row>
    <row r="3" spans="1:13" s="13" customFormat="1" ht="16.2" customHeight="1" x14ac:dyDescent="0.25">
      <c r="A3" s="10" t="s">
        <v>27</v>
      </c>
      <c r="B3" s="10"/>
      <c r="C3" s="10"/>
      <c r="D3" s="18"/>
      <c r="E3" s="18"/>
      <c r="F3" s="18"/>
      <c r="G3" s="15"/>
      <c r="H3" s="16"/>
      <c r="I3" s="20"/>
      <c r="J3" s="23"/>
      <c r="K3" s="12">
        <f>SUM(J4:J29)</f>
        <v>1069.5700000000002</v>
      </c>
    </row>
    <row r="4" spans="1:13" s="3" customFormat="1" ht="16.2" customHeight="1" x14ac:dyDescent="0.25">
      <c r="A4" s="10" t="s">
        <v>27</v>
      </c>
      <c r="B4" s="67" t="s">
        <v>7</v>
      </c>
      <c r="C4" s="67"/>
      <c r="D4" s="68"/>
      <c r="E4" s="68"/>
      <c r="F4" s="68"/>
      <c r="G4" s="69"/>
      <c r="H4" s="70"/>
      <c r="I4" s="71"/>
      <c r="J4" s="72">
        <f>SUM(I5:I7)</f>
        <v>194.09</v>
      </c>
      <c r="K4" s="70"/>
    </row>
    <row r="5" spans="1:13" ht="16.2" customHeight="1" x14ac:dyDescent="0.25">
      <c r="A5" s="10" t="s">
        <v>27</v>
      </c>
      <c r="B5" s="67" t="s">
        <v>7</v>
      </c>
      <c r="C5" s="90" t="s">
        <v>28</v>
      </c>
      <c r="D5" s="91"/>
      <c r="E5" s="91"/>
      <c r="F5" s="91"/>
      <c r="G5" s="92"/>
      <c r="H5" s="92"/>
      <c r="I5" s="93">
        <f>SUM(H6:H7)</f>
        <v>194.09</v>
      </c>
      <c r="J5" s="94"/>
      <c r="K5" s="92"/>
    </row>
    <row r="6" spans="1:13" ht="16.2" customHeight="1" x14ac:dyDescent="0.25">
      <c r="A6" s="10" t="s">
        <v>27</v>
      </c>
      <c r="B6" s="67" t="s">
        <v>7</v>
      </c>
      <c r="C6" s="90" t="s">
        <v>28</v>
      </c>
      <c r="D6" s="27" t="s">
        <v>53</v>
      </c>
      <c r="E6" s="81"/>
      <c r="F6" s="81">
        <v>1</v>
      </c>
      <c r="G6" s="28">
        <v>80.680000000000007</v>
      </c>
      <c r="H6" s="29">
        <f>G6*F6</f>
        <v>80.680000000000007</v>
      </c>
      <c r="I6" s="30"/>
      <c r="J6" s="31"/>
      <c r="K6" s="29"/>
    </row>
    <row r="7" spans="1:13" ht="28.8" customHeight="1" x14ac:dyDescent="0.25">
      <c r="A7" s="10" t="s">
        <v>27</v>
      </c>
      <c r="B7" s="67" t="s">
        <v>7</v>
      </c>
      <c r="C7" s="90" t="s">
        <v>28</v>
      </c>
      <c r="D7" s="27" t="s">
        <v>54</v>
      </c>
      <c r="E7" s="81"/>
      <c r="F7" s="81">
        <v>1</v>
      </c>
      <c r="G7" s="216">
        <f>31.1+43.55+21.05+17.71</f>
        <v>113.41</v>
      </c>
      <c r="H7" s="29">
        <f t="shared" ref="H7" si="0">G7*F7</f>
        <v>113.41</v>
      </c>
      <c r="I7" s="30"/>
      <c r="J7" s="31"/>
      <c r="K7" s="29"/>
    </row>
    <row r="8" spans="1:13" s="3" customFormat="1" ht="16.2" customHeight="1" x14ac:dyDescent="0.25">
      <c r="A8" s="10" t="s">
        <v>27</v>
      </c>
      <c r="B8" s="74" t="s">
        <v>33</v>
      </c>
      <c r="C8" s="74"/>
      <c r="D8" s="75"/>
      <c r="E8" s="75"/>
      <c r="F8" s="75"/>
      <c r="G8" s="76"/>
      <c r="H8" s="77"/>
      <c r="I8" s="78"/>
      <c r="J8" s="79">
        <f>SUM(I9:I11)</f>
        <v>22.53</v>
      </c>
      <c r="K8" s="77"/>
    </row>
    <row r="9" spans="1:13" ht="16.2" customHeight="1" x14ac:dyDescent="0.25">
      <c r="A9" s="10" t="s">
        <v>27</v>
      </c>
      <c r="B9" s="74" t="s">
        <v>33</v>
      </c>
      <c r="C9" s="96" t="s">
        <v>6</v>
      </c>
      <c r="D9" s="97"/>
      <c r="E9" s="97"/>
      <c r="F9" s="97"/>
      <c r="G9" s="98"/>
      <c r="H9" s="98"/>
      <c r="I9" s="99">
        <f>SUM(H10:H11)</f>
        <v>22.53</v>
      </c>
      <c r="J9" s="100"/>
      <c r="K9" s="98"/>
    </row>
    <row r="10" spans="1:13" ht="16.2" customHeight="1" x14ac:dyDescent="0.25">
      <c r="A10" s="10" t="s">
        <v>27</v>
      </c>
      <c r="B10" s="74" t="s">
        <v>33</v>
      </c>
      <c r="C10" s="96" t="s">
        <v>6</v>
      </c>
      <c r="D10" s="27" t="s">
        <v>56</v>
      </c>
      <c r="E10" s="81"/>
      <c r="F10" s="81">
        <v>1</v>
      </c>
      <c r="G10" s="28">
        <v>10.81</v>
      </c>
      <c r="H10" s="29">
        <f>F10*G10</f>
        <v>10.81</v>
      </c>
      <c r="I10" s="30"/>
      <c r="J10" s="31"/>
      <c r="K10" s="29"/>
    </row>
    <row r="11" spans="1:13" ht="16.2" customHeight="1" x14ac:dyDescent="0.25">
      <c r="A11" s="10" t="s">
        <v>27</v>
      </c>
      <c r="B11" s="74" t="s">
        <v>33</v>
      </c>
      <c r="C11" s="96" t="s">
        <v>6</v>
      </c>
      <c r="D11" s="27" t="s">
        <v>55</v>
      </c>
      <c r="E11" s="81"/>
      <c r="F11" s="81">
        <v>1</v>
      </c>
      <c r="G11" s="28">
        <v>11.72</v>
      </c>
      <c r="H11" s="29">
        <f t="shared" ref="H11" si="1">F11*G11</f>
        <v>11.72</v>
      </c>
      <c r="I11" s="30"/>
      <c r="J11" s="31"/>
      <c r="K11" s="29"/>
    </row>
    <row r="12" spans="1:13" s="3" customFormat="1" ht="16.2" customHeight="1" x14ac:dyDescent="0.25">
      <c r="A12" s="10" t="s">
        <v>27</v>
      </c>
      <c r="B12" s="47" t="s">
        <v>36</v>
      </c>
      <c r="C12" s="48"/>
      <c r="D12" s="49"/>
      <c r="E12" s="49"/>
      <c r="F12" s="49"/>
      <c r="G12" s="50"/>
      <c r="H12" s="50"/>
      <c r="I12" s="51"/>
      <c r="J12" s="52">
        <f>SUM(I13:I29)</f>
        <v>852.95</v>
      </c>
      <c r="K12" s="53"/>
    </row>
    <row r="13" spans="1:13" s="3" customFormat="1" ht="16.2" customHeight="1" x14ac:dyDescent="0.25">
      <c r="A13" s="10" t="s">
        <v>27</v>
      </c>
      <c r="B13" s="47" t="s">
        <v>36</v>
      </c>
      <c r="C13" s="54" t="s">
        <v>58</v>
      </c>
      <c r="D13" s="55"/>
      <c r="E13" s="55"/>
      <c r="F13" s="55"/>
      <c r="G13" s="56"/>
      <c r="H13" s="56"/>
      <c r="I13" s="57">
        <f>SUM(H14:H16)</f>
        <v>0</v>
      </c>
      <c r="J13" s="58"/>
      <c r="K13" s="56"/>
    </row>
    <row r="14" spans="1:13" s="4" customFormat="1" ht="33.6" customHeight="1" x14ac:dyDescent="0.3">
      <c r="A14" s="10" t="s">
        <v>27</v>
      </c>
      <c r="B14" s="47" t="s">
        <v>36</v>
      </c>
      <c r="C14" s="54" t="s">
        <v>37</v>
      </c>
      <c r="D14" s="27" t="s">
        <v>59</v>
      </c>
      <c r="E14" s="81"/>
      <c r="F14" s="81">
        <v>1</v>
      </c>
      <c r="G14" s="28" t="s">
        <v>14</v>
      </c>
      <c r="H14" s="29"/>
      <c r="I14" s="30"/>
      <c r="J14" s="34"/>
      <c r="K14" s="29"/>
    </row>
    <row r="15" spans="1:13" s="4" customFormat="1" ht="33.6" customHeight="1" x14ac:dyDescent="0.3">
      <c r="A15" s="10" t="s">
        <v>27</v>
      </c>
      <c r="B15" s="47" t="s">
        <v>36</v>
      </c>
      <c r="C15" s="54" t="s">
        <v>37</v>
      </c>
      <c r="D15" s="27" t="s">
        <v>60</v>
      </c>
      <c r="E15" s="81"/>
      <c r="F15" s="81">
        <v>1</v>
      </c>
      <c r="G15" s="28" t="s">
        <v>14</v>
      </c>
      <c r="H15" s="29"/>
      <c r="I15" s="30"/>
      <c r="J15" s="34"/>
      <c r="K15" s="29"/>
    </row>
    <row r="16" spans="1:13" s="4" customFormat="1" ht="33.6" customHeight="1" x14ac:dyDescent="0.3">
      <c r="A16" s="10" t="s">
        <v>27</v>
      </c>
      <c r="B16" s="47" t="s">
        <v>36</v>
      </c>
      <c r="C16" s="54" t="s">
        <v>37</v>
      </c>
      <c r="D16" s="27" t="s">
        <v>61</v>
      </c>
      <c r="E16" s="81"/>
      <c r="F16" s="81">
        <v>1</v>
      </c>
      <c r="G16" s="28" t="s">
        <v>14</v>
      </c>
      <c r="H16" s="29"/>
      <c r="I16" s="30"/>
      <c r="J16" s="34"/>
      <c r="K16" s="29"/>
    </row>
    <row r="17" spans="1:11" s="3" customFormat="1" ht="16.2" customHeight="1" x14ac:dyDescent="0.25">
      <c r="A17" s="10" t="s">
        <v>27</v>
      </c>
      <c r="B17" s="47" t="s">
        <v>36</v>
      </c>
      <c r="C17" s="102" t="s">
        <v>57</v>
      </c>
      <c r="D17" s="103"/>
      <c r="E17" s="103"/>
      <c r="F17" s="103"/>
      <c r="G17" s="104"/>
      <c r="H17" s="104"/>
      <c r="I17" s="105">
        <f>SUM(H18:H18)</f>
        <v>64.06</v>
      </c>
      <c r="J17" s="106"/>
      <c r="K17" s="104"/>
    </row>
    <row r="18" spans="1:11" s="4" customFormat="1" ht="33.6" customHeight="1" x14ac:dyDescent="0.3">
      <c r="A18" s="10" t="s">
        <v>27</v>
      </c>
      <c r="B18" s="47" t="s">
        <v>36</v>
      </c>
      <c r="C18" s="102" t="s">
        <v>57</v>
      </c>
      <c r="D18" s="27" t="s">
        <v>62</v>
      </c>
      <c r="E18" s="81"/>
      <c r="F18" s="81">
        <v>1</v>
      </c>
      <c r="G18" s="28">
        <v>64.06</v>
      </c>
      <c r="H18" s="29">
        <f t="shared" ref="H18" si="2">F18*G18</f>
        <v>64.06</v>
      </c>
      <c r="I18" s="30"/>
      <c r="J18" s="34"/>
      <c r="K18" s="29"/>
    </row>
    <row r="19" spans="1:11" s="3" customFormat="1" ht="16.2" customHeight="1" x14ac:dyDescent="0.25">
      <c r="A19" s="10" t="s">
        <v>27</v>
      </c>
      <c r="B19" s="47" t="s">
        <v>36</v>
      </c>
      <c r="C19" s="107" t="s">
        <v>63</v>
      </c>
      <c r="D19" s="108"/>
      <c r="E19" s="108"/>
      <c r="F19" s="108"/>
      <c r="G19" s="109"/>
      <c r="H19" s="109"/>
      <c r="I19" s="110">
        <f>SUM(H20:H20)</f>
        <v>398.45</v>
      </c>
      <c r="J19" s="111"/>
      <c r="K19" s="109"/>
    </row>
    <row r="20" spans="1:11" s="4" customFormat="1" ht="33.6" customHeight="1" x14ac:dyDescent="0.3">
      <c r="A20" s="10" t="s">
        <v>27</v>
      </c>
      <c r="B20" s="47" t="s">
        <v>36</v>
      </c>
      <c r="C20" s="107" t="s">
        <v>63</v>
      </c>
      <c r="D20" s="27" t="s">
        <v>71</v>
      </c>
      <c r="E20" s="81"/>
      <c r="F20" s="81">
        <v>1</v>
      </c>
      <c r="G20" s="28">
        <v>398.45</v>
      </c>
      <c r="H20" s="29">
        <f t="shared" ref="H20" si="3">F20*G20</f>
        <v>398.45</v>
      </c>
      <c r="I20" s="30"/>
      <c r="J20" s="34"/>
      <c r="K20" s="29"/>
    </row>
    <row r="21" spans="1:11" s="3" customFormat="1" ht="16.2" customHeight="1" x14ac:dyDescent="0.25">
      <c r="A21" s="10" t="s">
        <v>27</v>
      </c>
      <c r="B21" s="47" t="s">
        <v>36</v>
      </c>
      <c r="C21" s="112" t="s">
        <v>66</v>
      </c>
      <c r="D21" s="113"/>
      <c r="E21" s="113"/>
      <c r="F21" s="113"/>
      <c r="G21" s="114"/>
      <c r="H21" s="114"/>
      <c r="I21" s="115">
        <f>SUM(H22:H23)</f>
        <v>133.59</v>
      </c>
      <c r="J21" s="116"/>
      <c r="K21" s="114"/>
    </row>
    <row r="22" spans="1:11" s="4" customFormat="1" ht="33.6" customHeight="1" x14ac:dyDescent="0.3">
      <c r="A22" s="10" t="s">
        <v>27</v>
      </c>
      <c r="B22" s="47" t="s">
        <v>36</v>
      </c>
      <c r="C22" s="112" t="s">
        <v>66</v>
      </c>
      <c r="D22" s="27" t="s">
        <v>69</v>
      </c>
      <c r="E22" s="81"/>
      <c r="F22" s="81">
        <v>1</v>
      </c>
      <c r="G22" s="28">
        <v>82.73</v>
      </c>
      <c r="H22" s="29">
        <f t="shared" ref="H22:H23" si="4">F22*G22</f>
        <v>82.73</v>
      </c>
      <c r="I22" s="30"/>
      <c r="J22" s="34"/>
      <c r="K22" s="29"/>
    </row>
    <row r="23" spans="1:11" s="4" customFormat="1" ht="16.2" customHeight="1" x14ac:dyDescent="0.3">
      <c r="A23" s="10" t="s">
        <v>27</v>
      </c>
      <c r="B23" s="47" t="s">
        <v>36</v>
      </c>
      <c r="C23" s="112" t="s">
        <v>66</v>
      </c>
      <c r="D23" s="27" t="s">
        <v>70</v>
      </c>
      <c r="E23" s="81"/>
      <c r="F23" s="81">
        <v>1</v>
      </c>
      <c r="G23" s="28">
        <v>50.86</v>
      </c>
      <c r="H23" s="29">
        <f t="shared" si="4"/>
        <v>50.86</v>
      </c>
      <c r="I23" s="30"/>
      <c r="J23" s="34"/>
      <c r="K23" s="29"/>
    </row>
    <row r="24" spans="1:11" s="3" customFormat="1" ht="16.2" customHeight="1" x14ac:dyDescent="0.25">
      <c r="A24" s="10" t="s">
        <v>27</v>
      </c>
      <c r="B24" s="47" t="s">
        <v>36</v>
      </c>
      <c r="C24" s="122" t="s">
        <v>64</v>
      </c>
      <c r="D24" s="123"/>
      <c r="E24" s="123"/>
      <c r="F24" s="123"/>
      <c r="G24" s="124"/>
      <c r="H24" s="124"/>
      <c r="I24" s="125">
        <f>SUM(H25:H25)</f>
        <v>46.33</v>
      </c>
      <c r="J24" s="126"/>
      <c r="K24" s="124"/>
    </row>
    <row r="25" spans="1:11" s="4" customFormat="1" ht="33.6" customHeight="1" x14ac:dyDescent="0.3">
      <c r="A25" s="10" t="s">
        <v>27</v>
      </c>
      <c r="B25" s="47" t="s">
        <v>36</v>
      </c>
      <c r="C25" s="122" t="s">
        <v>64</v>
      </c>
      <c r="D25" s="27" t="s">
        <v>67</v>
      </c>
      <c r="E25" s="81"/>
      <c r="F25" s="81">
        <v>1</v>
      </c>
      <c r="G25" s="28">
        <v>46.33</v>
      </c>
      <c r="H25" s="29">
        <f t="shared" ref="H25" si="5">F25*G25</f>
        <v>46.33</v>
      </c>
      <c r="I25" s="30"/>
      <c r="J25" s="34"/>
      <c r="K25" s="29"/>
    </row>
    <row r="26" spans="1:11" s="3" customFormat="1" ht="16.2" customHeight="1" x14ac:dyDescent="0.25">
      <c r="A26" s="10" t="s">
        <v>27</v>
      </c>
      <c r="B26" s="47" t="s">
        <v>36</v>
      </c>
      <c r="C26" s="117" t="s">
        <v>65</v>
      </c>
      <c r="D26" s="118"/>
      <c r="E26" s="118"/>
      <c r="F26" s="118"/>
      <c r="G26" s="119"/>
      <c r="H26" s="119"/>
      <c r="I26" s="120">
        <f>SUM(H27:H27)</f>
        <v>73.3</v>
      </c>
      <c r="J26" s="121"/>
      <c r="K26" s="119"/>
    </row>
    <row r="27" spans="1:11" s="4" customFormat="1" ht="33.6" customHeight="1" x14ac:dyDescent="0.3">
      <c r="A27" s="10" t="s">
        <v>27</v>
      </c>
      <c r="B27" s="47" t="s">
        <v>36</v>
      </c>
      <c r="C27" s="117" t="s">
        <v>65</v>
      </c>
      <c r="D27" s="27" t="s">
        <v>68</v>
      </c>
      <c r="E27" s="81"/>
      <c r="F27" s="81">
        <v>1</v>
      </c>
      <c r="G27" s="28">
        <v>73.3</v>
      </c>
      <c r="H27" s="29">
        <f t="shared" ref="H27" si="6">F27*G27</f>
        <v>73.3</v>
      </c>
      <c r="I27" s="30"/>
      <c r="J27" s="34"/>
      <c r="K27" s="29"/>
    </row>
    <row r="28" spans="1:11" s="3" customFormat="1" ht="16.2" customHeight="1" x14ac:dyDescent="0.25">
      <c r="A28" s="10" t="s">
        <v>27</v>
      </c>
      <c r="B28" s="47" t="s">
        <v>36</v>
      </c>
      <c r="C28" s="127" t="s">
        <v>72</v>
      </c>
      <c r="D28" s="128"/>
      <c r="E28" s="128"/>
      <c r="F28" s="128"/>
      <c r="G28" s="129"/>
      <c r="H28" s="129"/>
      <c r="I28" s="130">
        <f>SUM(H29:H29)</f>
        <v>137.22</v>
      </c>
      <c r="J28" s="131"/>
      <c r="K28" s="129"/>
    </row>
    <row r="29" spans="1:11" s="4" customFormat="1" ht="33.6" customHeight="1" x14ac:dyDescent="0.3">
      <c r="A29" s="10" t="s">
        <v>27</v>
      </c>
      <c r="B29" s="47" t="s">
        <v>36</v>
      </c>
      <c r="C29" s="127" t="s">
        <v>72</v>
      </c>
      <c r="D29" s="27" t="s">
        <v>73</v>
      </c>
      <c r="E29" s="81"/>
      <c r="F29" s="81">
        <v>1</v>
      </c>
      <c r="G29" s="28">
        <v>137.22</v>
      </c>
      <c r="H29" s="29">
        <f t="shared" ref="H29" si="7">F29*G29</f>
        <v>137.22</v>
      </c>
      <c r="I29" s="30"/>
      <c r="J29" s="34"/>
      <c r="K29" s="29"/>
    </row>
    <row r="30" spans="1:11" s="3" customFormat="1" ht="16.2" customHeight="1" x14ac:dyDescent="0.25">
      <c r="A30" s="10" t="s">
        <v>27</v>
      </c>
      <c r="B30" s="73" t="s">
        <v>3</v>
      </c>
      <c r="C30" s="35"/>
      <c r="D30" s="36"/>
      <c r="E30" s="36"/>
      <c r="F30" s="36"/>
      <c r="G30" s="37"/>
      <c r="H30" s="37"/>
      <c r="I30" s="38"/>
      <c r="J30" s="39">
        <f>SUM(I31:I35)</f>
        <v>7.85</v>
      </c>
      <c r="K30" s="37"/>
    </row>
    <row r="31" spans="1:11" ht="16.2" customHeight="1" x14ac:dyDescent="0.25">
      <c r="A31" s="10" t="s">
        <v>27</v>
      </c>
      <c r="B31" s="73" t="s">
        <v>3</v>
      </c>
      <c r="C31" s="60" t="s">
        <v>8</v>
      </c>
      <c r="D31" s="61"/>
      <c r="E31" s="61"/>
      <c r="F31" s="61"/>
      <c r="G31" s="62"/>
      <c r="H31" s="62"/>
      <c r="I31" s="63">
        <f>SUM(H32:H33)</f>
        <v>0</v>
      </c>
      <c r="J31" s="64"/>
      <c r="K31" s="62"/>
    </row>
    <row r="32" spans="1:11" ht="16.2" customHeight="1" x14ac:dyDescent="0.25">
      <c r="A32" s="10" t="s">
        <v>27</v>
      </c>
      <c r="B32" s="73" t="s">
        <v>3</v>
      </c>
      <c r="C32" s="60" t="s">
        <v>8</v>
      </c>
      <c r="D32" s="27" t="s">
        <v>49</v>
      </c>
      <c r="E32" s="27"/>
      <c r="F32" s="81">
        <v>1</v>
      </c>
      <c r="G32" s="28" t="s">
        <v>14</v>
      </c>
      <c r="H32" s="29"/>
      <c r="I32" s="30"/>
      <c r="J32" s="31"/>
      <c r="K32" s="29"/>
    </row>
    <row r="33" spans="1:11" ht="16.2" customHeight="1" x14ac:dyDescent="0.25">
      <c r="A33" s="10" t="s">
        <v>27</v>
      </c>
      <c r="B33" s="73" t="s">
        <v>3</v>
      </c>
      <c r="C33" s="60" t="s">
        <v>8</v>
      </c>
      <c r="D33" s="27" t="s">
        <v>11</v>
      </c>
      <c r="E33" s="27"/>
      <c r="F33" s="81">
        <v>1</v>
      </c>
      <c r="G33" s="28" t="s">
        <v>14</v>
      </c>
      <c r="H33" s="29"/>
      <c r="I33" s="30"/>
      <c r="J33" s="31"/>
      <c r="K33" s="29"/>
    </row>
    <row r="34" spans="1:11" ht="16.2" customHeight="1" x14ac:dyDescent="0.25">
      <c r="A34" s="10" t="s">
        <v>27</v>
      </c>
      <c r="B34" s="73" t="s">
        <v>3</v>
      </c>
      <c r="C34" s="60" t="s">
        <v>9</v>
      </c>
      <c r="D34" s="61"/>
      <c r="E34" s="61"/>
      <c r="F34" s="61"/>
      <c r="G34" s="62"/>
      <c r="H34" s="62"/>
      <c r="I34" s="63">
        <f>SUM(H35:H35)</f>
        <v>7.85</v>
      </c>
      <c r="J34" s="64"/>
      <c r="K34" s="62"/>
    </row>
    <row r="35" spans="1:11" ht="16.2" customHeight="1" x14ac:dyDescent="0.25">
      <c r="A35" s="10" t="s">
        <v>27</v>
      </c>
      <c r="B35" s="73" t="s">
        <v>3</v>
      </c>
      <c r="C35" s="60" t="s">
        <v>9</v>
      </c>
      <c r="D35" s="27" t="s">
        <v>10</v>
      </c>
      <c r="E35" s="27"/>
      <c r="F35" s="81">
        <v>1</v>
      </c>
      <c r="G35" s="28">
        <v>7.85</v>
      </c>
      <c r="H35" s="29">
        <f>G35</f>
        <v>7.85</v>
      </c>
      <c r="I35" s="30"/>
      <c r="J35" s="31"/>
      <c r="K35" s="29"/>
    </row>
    <row r="36" spans="1:11" s="3" customFormat="1" ht="16.2" customHeight="1" x14ac:dyDescent="0.25">
      <c r="A36" s="10" t="s">
        <v>27</v>
      </c>
      <c r="B36" s="137" t="s">
        <v>75</v>
      </c>
      <c r="C36" s="138"/>
      <c r="D36" s="139"/>
      <c r="E36" s="139"/>
      <c r="F36" s="139"/>
      <c r="G36" s="140"/>
      <c r="H36" s="140"/>
      <c r="I36" s="141"/>
      <c r="J36" s="142">
        <f>SUM(I37:I41)</f>
        <v>91.45</v>
      </c>
      <c r="K36" s="140"/>
    </row>
    <row r="37" spans="1:11" ht="16.2" customHeight="1" x14ac:dyDescent="0.25">
      <c r="A37" s="10" t="s">
        <v>27</v>
      </c>
      <c r="B37" s="137" t="s">
        <v>75</v>
      </c>
      <c r="C37" s="132" t="s">
        <v>75</v>
      </c>
      <c r="D37" s="133"/>
      <c r="E37" s="133"/>
      <c r="F37" s="133"/>
      <c r="G37" s="134"/>
      <c r="H37" s="134"/>
      <c r="I37" s="135">
        <f>SUM(H38:H39)</f>
        <v>91.45</v>
      </c>
      <c r="J37" s="136"/>
      <c r="K37" s="134"/>
    </row>
    <row r="38" spans="1:11" ht="16.2" customHeight="1" x14ac:dyDescent="0.25">
      <c r="A38" s="10" t="s">
        <v>27</v>
      </c>
      <c r="B38" s="137" t="s">
        <v>75</v>
      </c>
      <c r="C38" s="132" t="s">
        <v>75</v>
      </c>
      <c r="D38" s="27" t="s">
        <v>75</v>
      </c>
      <c r="E38" s="27"/>
      <c r="F38" s="81">
        <v>1</v>
      </c>
      <c r="G38" s="28">
        <f>12.87+31.32+36.68+10.58</f>
        <v>91.45</v>
      </c>
      <c r="H38" s="29">
        <f t="shared" ref="H38" si="8">F38*G38</f>
        <v>91.45</v>
      </c>
      <c r="I38" s="30"/>
      <c r="J38" s="31"/>
      <c r="K38" s="29"/>
    </row>
  </sheetData>
  <pageMargins left="0.7" right="0.7" top="0.75" bottom="0.75" header="0.3" footer="0.3"/>
  <pageSetup paperSize="9" scale="5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AC130-FAE2-4F55-AA30-0AEE9AE4FE91}">
  <sheetPr>
    <tabColor theme="5" tint="0.79998168889431442"/>
    <pageSetUpPr fitToPage="1"/>
  </sheetPr>
  <dimension ref="A1:X58"/>
  <sheetViews>
    <sheetView showZeros="0" zoomScale="55" zoomScaleNormal="55" zoomScaleSheetLayoutView="100" workbookViewId="0">
      <pane xSplit="4" ySplit="2" topLeftCell="E3" activePane="bottomRight" state="frozen"/>
      <selection activeCell="E94" sqref="E94"/>
      <selection pane="topRight" activeCell="E94" sqref="E94"/>
      <selection pane="bottomLeft" activeCell="E94" sqref="E94"/>
      <selection pane="bottomRight" activeCell="P40" sqref="P40"/>
    </sheetView>
  </sheetViews>
  <sheetFormatPr baseColWidth="10" defaultColWidth="11.5546875" defaultRowHeight="16.2" customHeight="1" x14ac:dyDescent="0.25"/>
  <cols>
    <col min="1" max="2" width="3.44140625" style="1" customWidth="1"/>
    <col min="3" max="3" width="3.88671875" style="1" customWidth="1"/>
    <col min="4" max="4" width="51.6640625" style="4" customWidth="1"/>
    <col min="5" max="5" width="6.6640625" style="4" customWidth="1"/>
    <col min="6" max="6" width="9.5546875" style="4" customWidth="1"/>
    <col min="7" max="7" width="9.6640625" style="17" customWidth="1"/>
    <col min="8" max="8" width="11.44140625" style="17" customWidth="1"/>
    <col min="9" max="9" width="14" style="21" customWidth="1"/>
    <col min="10" max="10" width="16" style="24" customWidth="1"/>
    <col min="11" max="11" width="11.6640625" style="17" customWidth="1"/>
    <col min="12" max="12" width="64.33203125" style="2" customWidth="1"/>
    <col min="13" max="15" width="11.5546875" style="1"/>
    <col min="16" max="16" width="15.5546875" style="1" customWidth="1"/>
    <col min="17" max="18" width="11.5546875" style="1"/>
    <col min="19" max="19" width="14.33203125" style="1" bestFit="1" customWidth="1"/>
    <col min="20" max="21" width="11.5546875" style="1"/>
    <col min="22" max="22" width="15.88671875" style="1" customWidth="1"/>
    <col min="23" max="16384" width="11.5546875" style="1"/>
  </cols>
  <sheetData>
    <row r="1" spans="1:24" ht="16.2" customHeight="1" x14ac:dyDescent="0.25">
      <c r="A1" s="7" t="s">
        <v>26</v>
      </c>
      <c r="G1" s="1"/>
      <c r="H1" s="14"/>
      <c r="I1" s="19"/>
      <c r="J1" s="144"/>
      <c r="K1" s="14"/>
      <c r="N1" s="196"/>
      <c r="O1" s="197"/>
      <c r="P1" s="198"/>
      <c r="Q1" s="196"/>
      <c r="R1" s="197"/>
      <c r="S1" s="198"/>
      <c r="T1" s="196"/>
      <c r="U1" s="197"/>
      <c r="V1" s="198"/>
      <c r="W1" s="196"/>
      <c r="X1" s="196"/>
    </row>
    <row r="2" spans="1:24" s="5" customFormat="1" ht="87.6" customHeight="1" x14ac:dyDescent="0.3">
      <c r="A2" s="8" t="s">
        <v>5</v>
      </c>
      <c r="B2" s="8" t="s">
        <v>1</v>
      </c>
      <c r="C2" s="8" t="s">
        <v>4</v>
      </c>
      <c r="D2" s="82" t="s">
        <v>2</v>
      </c>
      <c r="E2" s="25" t="s">
        <v>16</v>
      </c>
      <c r="F2" s="25" t="s">
        <v>17</v>
      </c>
      <c r="G2" s="25" t="s">
        <v>18</v>
      </c>
      <c r="H2" s="26" t="s">
        <v>19</v>
      </c>
      <c r="I2" s="26" t="s">
        <v>20</v>
      </c>
      <c r="J2" s="26" t="s">
        <v>21</v>
      </c>
      <c r="K2" s="83" t="s">
        <v>74</v>
      </c>
      <c r="L2" s="9" t="s">
        <v>0</v>
      </c>
      <c r="M2" s="6"/>
      <c r="N2" s="199"/>
      <c r="O2" s="200"/>
      <c r="P2" s="200"/>
      <c r="Q2" s="201"/>
      <c r="R2" s="200"/>
      <c r="S2" s="200"/>
      <c r="T2" s="201"/>
      <c r="U2" s="200"/>
      <c r="V2" s="200"/>
      <c r="W2" s="201"/>
      <c r="X2" s="201"/>
    </row>
    <row r="3" spans="1:24" s="13" customFormat="1" ht="16.2" customHeight="1" x14ac:dyDescent="0.25">
      <c r="A3" s="10" t="s">
        <v>27</v>
      </c>
      <c r="B3" s="10"/>
      <c r="C3" s="10"/>
      <c r="D3" s="18"/>
      <c r="E3" s="18"/>
      <c r="F3" s="18"/>
      <c r="G3" s="15"/>
      <c r="H3" s="16"/>
      <c r="I3" s="20"/>
      <c r="J3" s="23"/>
      <c r="K3" s="12">
        <f>SUM(J4:J39)</f>
        <v>856.08624999999995</v>
      </c>
      <c r="L3" s="11"/>
      <c r="N3" s="202"/>
      <c r="O3" s="203"/>
      <c r="P3" s="203"/>
      <c r="Q3" s="202"/>
      <c r="R3" s="203"/>
      <c r="S3" s="203"/>
      <c r="T3" s="202"/>
      <c r="U3" s="203"/>
      <c r="V3" s="203"/>
      <c r="W3" s="202"/>
      <c r="X3" s="202"/>
    </row>
    <row r="4" spans="1:24" s="3" customFormat="1" ht="16.2" customHeight="1" x14ac:dyDescent="0.25">
      <c r="A4" s="10" t="s">
        <v>27</v>
      </c>
      <c r="B4" s="67" t="s">
        <v>7</v>
      </c>
      <c r="C4" s="67"/>
      <c r="D4" s="68"/>
      <c r="E4" s="68"/>
      <c r="F4" s="68"/>
      <c r="G4" s="69"/>
      <c r="H4" s="70"/>
      <c r="I4" s="71"/>
      <c r="J4" s="72">
        <f>SUM(I5:I9)</f>
        <v>79</v>
      </c>
      <c r="K4" s="70"/>
      <c r="L4" s="66"/>
      <c r="N4" s="204"/>
      <c r="O4" s="205"/>
      <c r="P4" s="206"/>
      <c r="Q4" s="204"/>
      <c r="R4" s="205"/>
      <c r="S4" s="206"/>
      <c r="T4" s="204"/>
      <c r="U4" s="205"/>
      <c r="V4" s="206"/>
      <c r="W4" s="204"/>
      <c r="X4" s="204"/>
    </row>
    <row r="5" spans="1:24" ht="16.2" customHeight="1" x14ac:dyDescent="0.25">
      <c r="A5" s="10" t="s">
        <v>27</v>
      </c>
      <c r="B5" s="67" t="s">
        <v>7</v>
      </c>
      <c r="C5" s="90" t="s">
        <v>28</v>
      </c>
      <c r="D5" s="91"/>
      <c r="E5" s="91"/>
      <c r="F5" s="91"/>
      <c r="G5" s="92"/>
      <c r="H5" s="92"/>
      <c r="I5" s="93">
        <f>SUM(H6:H9)</f>
        <v>79</v>
      </c>
      <c r="J5" s="94"/>
      <c r="K5" s="92"/>
      <c r="L5" s="95" t="s">
        <v>52</v>
      </c>
      <c r="N5" s="196"/>
      <c r="O5" s="205"/>
      <c r="P5" s="206"/>
      <c r="Q5" s="196"/>
      <c r="R5" s="205"/>
      <c r="S5" s="206"/>
      <c r="T5" s="196"/>
      <c r="U5" s="205"/>
      <c r="V5" s="206"/>
      <c r="W5" s="196"/>
      <c r="X5" s="196"/>
    </row>
    <row r="6" spans="1:24" ht="34.799999999999997" customHeight="1" x14ac:dyDescent="0.25">
      <c r="A6" s="10" t="s">
        <v>27</v>
      </c>
      <c r="B6" s="67" t="s">
        <v>7</v>
      </c>
      <c r="C6" s="90" t="s">
        <v>28</v>
      </c>
      <c r="D6" s="27" t="s">
        <v>29</v>
      </c>
      <c r="E6" s="81">
        <v>7</v>
      </c>
      <c r="F6" s="81">
        <v>1</v>
      </c>
      <c r="G6" s="28">
        <f>E6*7</f>
        <v>49</v>
      </c>
      <c r="H6" s="29">
        <f>G6*F6</f>
        <v>49</v>
      </c>
      <c r="I6" s="30"/>
      <c r="J6" s="31"/>
      <c r="K6" s="29"/>
      <c r="L6" s="46" t="s">
        <v>128</v>
      </c>
      <c r="N6" s="196"/>
      <c r="O6" s="207"/>
      <c r="P6" s="208"/>
      <c r="Q6" s="196"/>
      <c r="R6" s="207"/>
      <c r="S6" s="208"/>
      <c r="T6" s="196"/>
      <c r="U6" s="207"/>
      <c r="V6" s="208"/>
      <c r="W6" s="196"/>
      <c r="X6" s="196"/>
    </row>
    <row r="7" spans="1:24" ht="46.8" customHeight="1" x14ac:dyDescent="0.25">
      <c r="A7" s="10" t="s">
        <v>27</v>
      </c>
      <c r="B7" s="67" t="s">
        <v>7</v>
      </c>
      <c r="C7" s="90" t="s">
        <v>28</v>
      </c>
      <c r="D7" s="27" t="s">
        <v>30</v>
      </c>
      <c r="E7" s="81">
        <v>1</v>
      </c>
      <c r="F7" s="81">
        <v>1</v>
      </c>
      <c r="G7" s="28">
        <f>E7*12</f>
        <v>12</v>
      </c>
      <c r="H7" s="29">
        <f t="shared" ref="H7:H8" si="0">G7*F7</f>
        <v>12</v>
      </c>
      <c r="I7" s="30"/>
      <c r="J7" s="31"/>
      <c r="K7" s="29"/>
      <c r="L7" s="46" t="s">
        <v>129</v>
      </c>
      <c r="N7" s="196"/>
      <c r="O7" s="207"/>
      <c r="P7" s="208"/>
      <c r="Q7" s="196"/>
      <c r="R7" s="207"/>
      <c r="S7" s="208"/>
      <c r="T7" s="196"/>
      <c r="U7" s="207"/>
      <c r="V7" s="208"/>
      <c r="W7" s="196"/>
      <c r="X7" s="196"/>
    </row>
    <row r="8" spans="1:24" ht="36.6" customHeight="1" x14ac:dyDescent="0.25">
      <c r="A8" s="10" t="s">
        <v>27</v>
      </c>
      <c r="B8" s="67" t="s">
        <v>7</v>
      </c>
      <c r="C8" s="90" t="s">
        <v>28</v>
      </c>
      <c r="D8" s="27" t="s">
        <v>12</v>
      </c>
      <c r="E8" s="81">
        <v>2</v>
      </c>
      <c r="F8" s="81">
        <v>1</v>
      </c>
      <c r="G8" s="28">
        <v>18</v>
      </c>
      <c r="H8" s="29">
        <f t="shared" si="0"/>
        <v>18</v>
      </c>
      <c r="I8" s="30"/>
      <c r="J8" s="31"/>
      <c r="K8" s="29"/>
      <c r="L8" s="46" t="s">
        <v>119</v>
      </c>
      <c r="N8" s="196"/>
      <c r="O8" s="207"/>
      <c r="P8" s="208"/>
      <c r="Q8" s="196"/>
      <c r="R8" s="207"/>
      <c r="S8" s="208"/>
      <c r="T8" s="196"/>
      <c r="U8" s="207"/>
      <c r="V8" s="208"/>
      <c r="W8" s="196"/>
      <c r="X8" s="196"/>
    </row>
    <row r="9" spans="1:24" ht="36.6" customHeight="1" x14ac:dyDescent="0.25">
      <c r="A9" s="10" t="s">
        <v>27</v>
      </c>
      <c r="B9" s="67" t="s">
        <v>7</v>
      </c>
      <c r="C9" s="90" t="s">
        <v>28</v>
      </c>
      <c r="D9" s="27" t="s">
        <v>31</v>
      </c>
      <c r="E9" s="81">
        <v>4</v>
      </c>
      <c r="F9" s="81">
        <v>1</v>
      </c>
      <c r="G9" s="28" t="s">
        <v>14</v>
      </c>
      <c r="H9" s="29"/>
      <c r="I9" s="30"/>
      <c r="J9" s="31"/>
      <c r="K9" s="29"/>
      <c r="L9" s="32" t="s">
        <v>32</v>
      </c>
      <c r="N9" s="196"/>
      <c r="O9" s="207"/>
      <c r="P9" s="208"/>
      <c r="Q9" s="196"/>
      <c r="R9" s="207"/>
      <c r="S9" s="208"/>
      <c r="T9" s="196"/>
      <c r="U9" s="207"/>
      <c r="V9" s="208"/>
      <c r="W9" s="196"/>
      <c r="X9" s="196"/>
    </row>
    <row r="10" spans="1:24" s="3" customFormat="1" ht="16.2" customHeight="1" x14ac:dyDescent="0.25">
      <c r="A10" s="10" t="s">
        <v>27</v>
      </c>
      <c r="B10" s="74" t="s">
        <v>33</v>
      </c>
      <c r="C10" s="74"/>
      <c r="D10" s="75"/>
      <c r="E10" s="75"/>
      <c r="F10" s="75"/>
      <c r="G10" s="76"/>
      <c r="H10" s="77"/>
      <c r="I10" s="78"/>
      <c r="J10" s="79">
        <f>SUM(I11:I14)</f>
        <v>21</v>
      </c>
      <c r="K10" s="77"/>
      <c r="L10" s="80" t="s">
        <v>52</v>
      </c>
      <c r="N10" s="204"/>
      <c r="O10" s="209"/>
      <c r="P10" s="206"/>
      <c r="Q10" s="204"/>
      <c r="R10" s="209"/>
      <c r="S10" s="206"/>
      <c r="T10" s="204"/>
      <c r="U10" s="209"/>
      <c r="V10" s="206"/>
      <c r="W10" s="204"/>
      <c r="X10" s="204"/>
    </row>
    <row r="11" spans="1:24" ht="16.2" customHeight="1" x14ac:dyDescent="0.25">
      <c r="A11" s="10" t="s">
        <v>27</v>
      </c>
      <c r="B11" s="74" t="s">
        <v>33</v>
      </c>
      <c r="C11" s="96" t="s">
        <v>6</v>
      </c>
      <c r="D11" s="97"/>
      <c r="E11" s="97"/>
      <c r="F11" s="97"/>
      <c r="G11" s="98"/>
      <c r="H11" s="98"/>
      <c r="I11" s="99">
        <f>SUM(H12:H14)</f>
        <v>21</v>
      </c>
      <c r="J11" s="100"/>
      <c r="K11" s="98"/>
      <c r="L11" s="101"/>
      <c r="N11" s="196"/>
      <c r="O11" s="209"/>
      <c r="P11" s="206"/>
      <c r="Q11" s="196"/>
      <c r="R11" s="209"/>
      <c r="S11" s="206"/>
      <c r="T11" s="196"/>
      <c r="U11" s="209"/>
      <c r="V11" s="206"/>
      <c r="W11" s="196"/>
      <c r="X11" s="196"/>
    </row>
    <row r="12" spans="1:24" ht="16.2" customHeight="1" x14ac:dyDescent="0.25">
      <c r="A12" s="10" t="s">
        <v>27</v>
      </c>
      <c r="B12" s="74" t="s">
        <v>33</v>
      </c>
      <c r="C12" s="96" t="s">
        <v>6</v>
      </c>
      <c r="D12" s="27" t="s">
        <v>35</v>
      </c>
      <c r="E12" s="81">
        <v>6</v>
      </c>
      <c r="F12" s="81">
        <v>2</v>
      </c>
      <c r="G12" s="28">
        <v>5</v>
      </c>
      <c r="H12" s="29">
        <f>F12*G12</f>
        <v>10</v>
      </c>
      <c r="I12" s="30"/>
      <c r="J12" s="31"/>
      <c r="K12" s="29"/>
      <c r="L12" s="33"/>
      <c r="N12" s="196"/>
      <c r="O12" s="207"/>
      <c r="P12" s="208"/>
      <c r="Q12" s="196"/>
      <c r="R12" s="207"/>
      <c r="S12" s="208"/>
      <c r="T12" s="196"/>
      <c r="U12" s="207"/>
      <c r="V12" s="208"/>
      <c r="W12" s="196"/>
      <c r="X12" s="196"/>
    </row>
    <row r="13" spans="1:24" ht="16.2" customHeight="1" x14ac:dyDescent="0.25">
      <c r="A13" s="10" t="s">
        <v>27</v>
      </c>
      <c r="B13" s="74" t="s">
        <v>33</v>
      </c>
      <c r="C13" s="96" t="s">
        <v>6</v>
      </c>
      <c r="D13" s="27" t="s">
        <v>130</v>
      </c>
      <c r="E13" s="81">
        <v>1</v>
      </c>
      <c r="F13" s="81">
        <v>1</v>
      </c>
      <c r="G13" s="28">
        <v>3</v>
      </c>
      <c r="H13" s="29">
        <f t="shared" ref="H13" si="1">F13*G13</f>
        <v>3</v>
      </c>
      <c r="I13" s="30"/>
      <c r="J13" s="31"/>
      <c r="K13" s="29"/>
      <c r="L13" s="32" t="s">
        <v>131</v>
      </c>
      <c r="N13" s="196"/>
      <c r="O13" s="207"/>
      <c r="P13" s="208"/>
      <c r="Q13" s="196"/>
      <c r="R13" s="207"/>
      <c r="S13" s="208"/>
      <c r="T13" s="196"/>
      <c r="U13" s="207"/>
      <c r="V13" s="208"/>
      <c r="W13" s="196"/>
      <c r="X13" s="196"/>
    </row>
    <row r="14" spans="1:24" ht="16.2" customHeight="1" x14ac:dyDescent="0.25">
      <c r="A14" s="10" t="s">
        <v>27</v>
      </c>
      <c r="B14" s="74" t="s">
        <v>33</v>
      </c>
      <c r="C14" s="96" t="s">
        <v>6</v>
      </c>
      <c r="D14" s="27" t="s">
        <v>34</v>
      </c>
      <c r="E14" s="81">
        <v>12</v>
      </c>
      <c r="F14" s="81">
        <v>2</v>
      </c>
      <c r="G14" s="28">
        <v>4</v>
      </c>
      <c r="H14" s="29">
        <f t="shared" ref="H14" si="2">F14*G14</f>
        <v>8</v>
      </c>
      <c r="I14" s="30"/>
      <c r="J14" s="31"/>
      <c r="K14" s="29"/>
      <c r="L14" s="32"/>
      <c r="N14" s="196"/>
      <c r="O14" s="207"/>
      <c r="P14" s="208"/>
      <c r="Q14" s="196"/>
      <c r="R14" s="207"/>
      <c r="S14" s="208"/>
      <c r="T14" s="196"/>
      <c r="U14" s="207"/>
      <c r="V14" s="208"/>
      <c r="W14" s="196"/>
      <c r="X14" s="196"/>
    </row>
    <row r="15" spans="1:24" s="3" customFormat="1" ht="16.2" customHeight="1" x14ac:dyDescent="0.25">
      <c r="A15" s="10" t="s">
        <v>27</v>
      </c>
      <c r="B15" s="47" t="s">
        <v>36</v>
      </c>
      <c r="C15" s="48"/>
      <c r="D15" s="49"/>
      <c r="E15" s="49"/>
      <c r="F15" s="49"/>
      <c r="G15" s="50"/>
      <c r="H15" s="50"/>
      <c r="I15" s="51"/>
      <c r="J15" s="52">
        <f>SUM(I16:I35)</f>
        <v>659.15</v>
      </c>
      <c r="K15" s="53"/>
      <c r="L15" s="48"/>
      <c r="N15" s="204"/>
      <c r="O15" s="210"/>
      <c r="P15" s="211"/>
      <c r="Q15" s="204"/>
      <c r="R15" s="210"/>
      <c r="S15" s="211"/>
      <c r="T15" s="204"/>
      <c r="U15" s="210"/>
      <c r="V15" s="211"/>
      <c r="W15" s="204"/>
      <c r="X15" s="204"/>
    </row>
    <row r="16" spans="1:24" s="3" customFormat="1" ht="16.2" customHeight="1" x14ac:dyDescent="0.25">
      <c r="A16" s="10" t="s">
        <v>27</v>
      </c>
      <c r="B16" s="47" t="s">
        <v>36</v>
      </c>
      <c r="C16" s="54" t="s">
        <v>58</v>
      </c>
      <c r="D16" s="55"/>
      <c r="E16" s="55"/>
      <c r="F16" s="55"/>
      <c r="G16" s="56"/>
      <c r="H16" s="56"/>
      <c r="I16" s="57">
        <f>SUM(H17:H19)</f>
        <v>79</v>
      </c>
      <c r="J16" s="58"/>
      <c r="K16" s="56"/>
      <c r="L16" s="56"/>
      <c r="N16" s="204"/>
      <c r="O16" s="209"/>
      <c r="P16" s="206"/>
      <c r="Q16" s="204"/>
      <c r="R16" s="209"/>
      <c r="S16" s="206"/>
      <c r="T16" s="204"/>
      <c r="U16" s="209"/>
      <c r="V16" s="206"/>
      <c r="W16" s="204"/>
      <c r="X16" s="204"/>
    </row>
    <row r="17" spans="1:24" s="4" customFormat="1" ht="33.6" customHeight="1" x14ac:dyDescent="0.3">
      <c r="A17" s="10" t="s">
        <v>27</v>
      </c>
      <c r="B17" s="47" t="s">
        <v>36</v>
      </c>
      <c r="C17" s="54" t="s">
        <v>37</v>
      </c>
      <c r="D17" s="27" t="s">
        <v>59</v>
      </c>
      <c r="E17" s="81"/>
      <c r="F17" s="81">
        <v>1</v>
      </c>
      <c r="G17" s="28">
        <v>10</v>
      </c>
      <c r="H17" s="29">
        <f t="shared" ref="H17:H19" si="3">F17*G17</f>
        <v>10</v>
      </c>
      <c r="I17" s="30"/>
      <c r="J17" s="34"/>
      <c r="K17" s="29"/>
      <c r="L17" s="27" t="s">
        <v>39</v>
      </c>
      <c r="N17" s="212"/>
      <c r="O17" s="207"/>
      <c r="P17" s="208"/>
      <c r="Q17" s="212"/>
      <c r="R17" s="207"/>
      <c r="S17" s="208"/>
      <c r="T17" s="212"/>
      <c r="U17" s="207"/>
      <c r="V17" s="208"/>
      <c r="W17" s="212"/>
      <c r="X17" s="212"/>
    </row>
    <row r="18" spans="1:24" s="4" customFormat="1" ht="33.6" customHeight="1" x14ac:dyDescent="0.3">
      <c r="A18" s="10" t="s">
        <v>27</v>
      </c>
      <c r="B18" s="47" t="s">
        <v>36</v>
      </c>
      <c r="C18" s="54" t="s">
        <v>37</v>
      </c>
      <c r="D18" s="27" t="s">
        <v>160</v>
      </c>
      <c r="E18" s="81"/>
      <c r="F18" s="81">
        <v>1</v>
      </c>
      <c r="G18" s="28">
        <f>'Machines et surface dédiées'!I3</f>
        <v>29.9</v>
      </c>
      <c r="H18" s="29">
        <f t="shared" si="3"/>
        <v>29.9</v>
      </c>
      <c r="I18" s="30"/>
      <c r="J18" s="34"/>
      <c r="K18" s="29"/>
      <c r="L18" s="143" t="s">
        <v>161</v>
      </c>
      <c r="N18" s="212"/>
      <c r="O18" s="207"/>
      <c r="P18" s="208"/>
      <c r="Q18" s="212"/>
      <c r="R18" s="207"/>
      <c r="S18" s="208"/>
      <c r="T18" s="212"/>
      <c r="U18" s="207"/>
      <c r="V18" s="208"/>
      <c r="W18" s="212"/>
      <c r="X18" s="212"/>
    </row>
    <row r="19" spans="1:24" s="4" customFormat="1" ht="33.6" customHeight="1" x14ac:dyDescent="0.3">
      <c r="A19" s="10" t="s">
        <v>27</v>
      </c>
      <c r="B19" s="47" t="s">
        <v>36</v>
      </c>
      <c r="C19" s="54" t="s">
        <v>37</v>
      </c>
      <c r="D19" s="27" t="s">
        <v>126</v>
      </c>
      <c r="E19" s="81"/>
      <c r="F19" s="81">
        <v>1</v>
      </c>
      <c r="G19" s="28">
        <f>'Machines et surface dédiées'!I5</f>
        <v>39.099999999999994</v>
      </c>
      <c r="H19" s="29">
        <f t="shared" si="3"/>
        <v>39.099999999999994</v>
      </c>
      <c r="I19" s="30"/>
      <c r="J19" s="34"/>
      <c r="K19" s="29"/>
      <c r="L19" s="143" t="s">
        <v>127</v>
      </c>
      <c r="N19" s="212"/>
      <c r="O19" s="207"/>
      <c r="P19" s="208"/>
      <c r="Q19" s="212"/>
      <c r="R19" s="207"/>
      <c r="S19" s="208"/>
      <c r="T19" s="212"/>
      <c r="U19" s="207"/>
      <c r="V19" s="208"/>
      <c r="W19" s="212"/>
      <c r="X19" s="212"/>
    </row>
    <row r="20" spans="1:24" s="3" customFormat="1" ht="16.2" customHeight="1" x14ac:dyDescent="0.25">
      <c r="A20" s="10" t="s">
        <v>27</v>
      </c>
      <c r="B20" s="47" t="s">
        <v>36</v>
      </c>
      <c r="C20" s="102" t="s">
        <v>57</v>
      </c>
      <c r="D20" s="103"/>
      <c r="E20" s="103"/>
      <c r="F20" s="103"/>
      <c r="G20" s="104"/>
      <c r="H20" s="104"/>
      <c r="I20" s="105">
        <f>SUM(H21:H21)</f>
        <v>102.35</v>
      </c>
      <c r="J20" s="106"/>
      <c r="K20" s="104"/>
      <c r="L20" s="104"/>
      <c r="N20" s="204"/>
      <c r="O20" s="209"/>
      <c r="P20" s="206"/>
      <c r="Q20" s="204"/>
      <c r="R20" s="209"/>
      <c r="S20" s="206"/>
      <c r="T20" s="204"/>
      <c r="U20" s="209"/>
      <c r="V20" s="206"/>
      <c r="W20" s="204"/>
      <c r="X20" s="204"/>
    </row>
    <row r="21" spans="1:24" s="4" customFormat="1" ht="60" customHeight="1" x14ac:dyDescent="0.3">
      <c r="A21" s="10" t="s">
        <v>27</v>
      </c>
      <c r="B21" s="47" t="s">
        <v>36</v>
      </c>
      <c r="C21" s="102" t="s">
        <v>57</v>
      </c>
      <c r="D21" s="27" t="s">
        <v>123</v>
      </c>
      <c r="E21" s="81"/>
      <c r="F21" s="81">
        <v>1</v>
      </c>
      <c r="G21" s="28">
        <f>'Machines et surface dédiées'!I7</f>
        <v>102.35</v>
      </c>
      <c r="H21" s="29">
        <f t="shared" ref="H21:H35" si="4">F21*G21</f>
        <v>102.35</v>
      </c>
      <c r="I21" s="30"/>
      <c r="J21" s="34"/>
      <c r="K21" s="29"/>
      <c r="L21" s="143" t="s">
        <v>149</v>
      </c>
      <c r="N21" s="212"/>
      <c r="O21" s="207"/>
      <c r="P21" s="208"/>
      <c r="Q21" s="212"/>
      <c r="R21" s="207"/>
      <c r="S21" s="208"/>
      <c r="T21" s="212"/>
      <c r="U21" s="207"/>
      <c r="V21" s="208"/>
      <c r="W21" s="212"/>
      <c r="X21" s="212"/>
    </row>
    <row r="22" spans="1:24" s="3" customFormat="1" ht="16.2" customHeight="1" x14ac:dyDescent="0.25">
      <c r="A22" s="10" t="s">
        <v>27</v>
      </c>
      <c r="B22" s="47" t="s">
        <v>36</v>
      </c>
      <c r="C22" s="107" t="s">
        <v>63</v>
      </c>
      <c r="D22" s="108"/>
      <c r="E22" s="108"/>
      <c r="F22" s="108"/>
      <c r="G22" s="109"/>
      <c r="H22" s="109"/>
      <c r="I22" s="110">
        <f>SUM(H23:H28)</f>
        <v>231.15</v>
      </c>
      <c r="J22" s="111"/>
      <c r="K22" s="109"/>
      <c r="L22" s="109"/>
      <c r="N22" s="204"/>
      <c r="O22" s="209"/>
      <c r="P22" s="206"/>
      <c r="Q22" s="204"/>
      <c r="R22" s="209"/>
      <c r="S22" s="206"/>
      <c r="T22" s="204"/>
      <c r="U22" s="209"/>
      <c r="V22" s="206"/>
      <c r="W22" s="204"/>
      <c r="X22" s="204"/>
    </row>
    <row r="23" spans="1:24" s="4" customFormat="1" ht="56.4" customHeight="1" x14ac:dyDescent="0.3">
      <c r="A23" s="10" t="s">
        <v>27</v>
      </c>
      <c r="B23" s="47" t="s">
        <v>36</v>
      </c>
      <c r="C23" s="107" t="s">
        <v>63</v>
      </c>
      <c r="D23" s="27" t="s">
        <v>77</v>
      </c>
      <c r="E23" s="81"/>
      <c r="F23" s="81">
        <v>1</v>
      </c>
      <c r="G23" s="28">
        <f>'Machines et surface dédiées'!I11</f>
        <v>40.25</v>
      </c>
      <c r="H23" s="29">
        <f t="shared" si="4"/>
        <v>40.25</v>
      </c>
      <c r="I23" s="30"/>
      <c r="J23" s="34"/>
      <c r="K23" s="29"/>
      <c r="L23" s="143" t="s">
        <v>148</v>
      </c>
      <c r="N23" s="212"/>
      <c r="O23" s="207"/>
      <c r="P23" s="208"/>
      <c r="Q23" s="212"/>
      <c r="R23" s="207"/>
      <c r="S23" s="208"/>
      <c r="T23" s="212"/>
      <c r="U23" s="207"/>
      <c r="V23" s="208"/>
      <c r="W23" s="212"/>
      <c r="X23" s="212"/>
    </row>
    <row r="24" spans="1:24" s="4" customFormat="1" ht="33.6" customHeight="1" x14ac:dyDescent="0.3">
      <c r="A24" s="10" t="s">
        <v>27</v>
      </c>
      <c r="B24" s="47" t="s">
        <v>36</v>
      </c>
      <c r="C24" s="107" t="s">
        <v>63</v>
      </c>
      <c r="D24" s="27" t="s">
        <v>76</v>
      </c>
      <c r="E24" s="81"/>
      <c r="F24" s="81">
        <v>1</v>
      </c>
      <c r="G24" s="28">
        <f>'Machines et surface dédiées'!I15</f>
        <v>10.35</v>
      </c>
      <c r="H24" s="29">
        <f>F24*G24</f>
        <v>10.35</v>
      </c>
      <c r="I24" s="30"/>
      <c r="J24" s="34"/>
      <c r="K24" s="29"/>
      <c r="L24" s="143" t="s">
        <v>147</v>
      </c>
      <c r="N24" s="212"/>
      <c r="O24" s="207"/>
      <c r="P24" s="208"/>
      <c r="Q24" s="212"/>
      <c r="R24" s="207"/>
      <c r="S24" s="208"/>
      <c r="T24" s="212"/>
      <c r="U24" s="207"/>
      <c r="V24" s="208"/>
      <c r="W24" s="212"/>
      <c r="X24" s="212"/>
    </row>
    <row r="25" spans="1:24" s="4" customFormat="1" ht="52.2" customHeight="1" x14ac:dyDescent="0.3">
      <c r="A25" s="10" t="s">
        <v>27</v>
      </c>
      <c r="B25" s="47" t="s">
        <v>36</v>
      </c>
      <c r="C25" s="107" t="s">
        <v>63</v>
      </c>
      <c r="D25" s="27" t="s">
        <v>78</v>
      </c>
      <c r="E25" s="81"/>
      <c r="F25" s="81">
        <v>1</v>
      </c>
      <c r="G25" s="28">
        <f>'Machines et surface dédiées'!I18</f>
        <v>42.55</v>
      </c>
      <c r="H25" s="29">
        <f t="shared" si="4"/>
        <v>42.55</v>
      </c>
      <c r="I25" s="30"/>
      <c r="J25" s="34"/>
      <c r="K25" s="29"/>
      <c r="L25" s="143" t="s">
        <v>146</v>
      </c>
      <c r="N25" s="212"/>
      <c r="O25" s="207"/>
      <c r="P25" s="208"/>
      <c r="Q25" s="212"/>
      <c r="R25" s="207"/>
      <c r="S25" s="208"/>
      <c r="T25" s="212"/>
      <c r="U25" s="207"/>
      <c r="V25" s="208"/>
      <c r="W25" s="212"/>
      <c r="X25" s="212"/>
    </row>
    <row r="26" spans="1:24" s="4" customFormat="1" ht="52.8" customHeight="1" x14ac:dyDescent="0.3">
      <c r="A26" s="10" t="s">
        <v>27</v>
      </c>
      <c r="B26" s="47" t="s">
        <v>36</v>
      </c>
      <c r="C26" s="107" t="s">
        <v>63</v>
      </c>
      <c r="D26" s="27" t="s">
        <v>79</v>
      </c>
      <c r="E26" s="81"/>
      <c r="F26" s="81">
        <v>1</v>
      </c>
      <c r="G26" s="28">
        <f>'Machines et surface dédiées'!I22</f>
        <v>35.65</v>
      </c>
      <c r="H26" s="29">
        <f t="shared" si="4"/>
        <v>35.65</v>
      </c>
      <c r="I26" s="30"/>
      <c r="J26" s="34"/>
      <c r="K26" s="29"/>
      <c r="L26" s="143" t="s">
        <v>150</v>
      </c>
      <c r="N26" s="212"/>
      <c r="O26" s="207"/>
      <c r="P26" s="208"/>
      <c r="Q26" s="212"/>
      <c r="R26" s="207"/>
      <c r="S26" s="208"/>
      <c r="T26" s="212"/>
      <c r="U26" s="207"/>
      <c r="V26" s="208"/>
      <c r="W26" s="212"/>
      <c r="X26" s="212"/>
    </row>
    <row r="27" spans="1:24" s="4" customFormat="1" ht="127.2" customHeight="1" x14ac:dyDescent="0.3">
      <c r="A27" s="10" t="s">
        <v>27</v>
      </c>
      <c r="B27" s="47" t="s">
        <v>36</v>
      </c>
      <c r="C27" s="107" t="s">
        <v>63</v>
      </c>
      <c r="D27" s="27" t="s">
        <v>80</v>
      </c>
      <c r="E27" s="81"/>
      <c r="F27" s="81">
        <v>1</v>
      </c>
      <c r="G27" s="28">
        <f>'Machines et surface dédiées'!I26</f>
        <v>73.599999999999994</v>
      </c>
      <c r="H27" s="29">
        <f t="shared" si="4"/>
        <v>73.599999999999994</v>
      </c>
      <c r="I27" s="30"/>
      <c r="J27" s="34"/>
      <c r="K27" s="29"/>
      <c r="L27" s="143" t="s">
        <v>151</v>
      </c>
      <c r="N27" s="212"/>
      <c r="O27" s="207"/>
      <c r="P27" s="208"/>
      <c r="Q27" s="212"/>
      <c r="R27" s="207"/>
      <c r="S27" s="208"/>
      <c r="T27" s="212"/>
      <c r="U27" s="207"/>
      <c r="V27" s="208"/>
      <c r="W27" s="212"/>
    </row>
    <row r="28" spans="1:24" s="4" customFormat="1" ht="74.400000000000006" customHeight="1" x14ac:dyDescent="0.3">
      <c r="A28" s="10" t="s">
        <v>27</v>
      </c>
      <c r="B28" s="47" t="s">
        <v>36</v>
      </c>
      <c r="C28" s="107" t="s">
        <v>63</v>
      </c>
      <c r="D28" s="27" t="s">
        <v>81</v>
      </c>
      <c r="E28" s="81"/>
      <c r="F28" s="81">
        <v>1</v>
      </c>
      <c r="G28" s="28">
        <f>'Machines et surface dédiées'!I35</f>
        <v>28.749999999999996</v>
      </c>
      <c r="H28" s="29">
        <f t="shared" si="4"/>
        <v>28.749999999999996</v>
      </c>
      <c r="I28" s="30"/>
      <c r="J28" s="34"/>
      <c r="K28" s="29"/>
      <c r="L28" s="143" t="s">
        <v>152</v>
      </c>
      <c r="N28" s="212"/>
      <c r="O28" s="207"/>
      <c r="P28" s="208"/>
      <c r="Q28" s="212"/>
      <c r="R28" s="207"/>
      <c r="S28" s="208"/>
      <c r="T28" s="212"/>
      <c r="U28" s="207"/>
      <c r="V28" s="208"/>
      <c r="W28" s="212"/>
    </row>
    <row r="29" spans="1:24" s="3" customFormat="1" ht="16.2" customHeight="1" x14ac:dyDescent="0.25">
      <c r="A29" s="10" t="s">
        <v>27</v>
      </c>
      <c r="B29" s="47" t="s">
        <v>36</v>
      </c>
      <c r="C29" s="112" t="s">
        <v>66</v>
      </c>
      <c r="D29" s="113"/>
      <c r="E29" s="113"/>
      <c r="F29" s="113"/>
      <c r="G29" s="114"/>
      <c r="H29" s="114"/>
      <c r="I29" s="115">
        <f>SUM(H30:H30)</f>
        <v>96.6</v>
      </c>
      <c r="J29" s="116"/>
      <c r="K29" s="114"/>
      <c r="L29" s="114"/>
      <c r="N29" s="204"/>
      <c r="O29" s="209"/>
      <c r="P29" s="206"/>
      <c r="Q29" s="204"/>
      <c r="R29" s="209"/>
      <c r="S29" s="206"/>
      <c r="T29" s="204"/>
      <c r="U29" s="209"/>
      <c r="V29" s="206"/>
      <c r="W29" s="204"/>
    </row>
    <row r="30" spans="1:24" s="4" customFormat="1" ht="147.6" customHeight="1" x14ac:dyDescent="0.3">
      <c r="A30" s="10" t="s">
        <v>27</v>
      </c>
      <c r="B30" s="47" t="s">
        <v>36</v>
      </c>
      <c r="C30" s="112" t="s">
        <v>66</v>
      </c>
      <c r="D30" s="27" t="s">
        <v>38</v>
      </c>
      <c r="E30" s="81"/>
      <c r="F30" s="81">
        <v>1</v>
      </c>
      <c r="G30" s="28">
        <f>'Machines et surface dédiées'!I38</f>
        <v>96.6</v>
      </c>
      <c r="H30" s="29">
        <f t="shared" si="4"/>
        <v>96.6</v>
      </c>
      <c r="I30" s="30"/>
      <c r="J30" s="34"/>
      <c r="K30" s="29"/>
      <c r="L30" s="143" t="s">
        <v>154</v>
      </c>
      <c r="N30" s="212"/>
      <c r="O30" s="207"/>
      <c r="P30" s="208"/>
      <c r="Q30" s="212"/>
      <c r="R30" s="207"/>
      <c r="S30" s="208"/>
      <c r="T30" s="212"/>
      <c r="U30" s="207"/>
      <c r="V30" s="208"/>
      <c r="W30" s="212"/>
    </row>
    <row r="31" spans="1:24" s="3" customFormat="1" ht="16.2" customHeight="1" x14ac:dyDescent="0.25">
      <c r="A31" s="10" t="s">
        <v>27</v>
      </c>
      <c r="B31" s="47" t="s">
        <v>36</v>
      </c>
      <c r="C31" s="122" t="s">
        <v>64</v>
      </c>
      <c r="D31" s="123"/>
      <c r="E31" s="123"/>
      <c r="F31" s="123"/>
      <c r="G31" s="124"/>
      <c r="H31" s="124"/>
      <c r="I31" s="125">
        <f>SUM(H32:H33)</f>
        <v>100.04999999999998</v>
      </c>
      <c r="J31" s="126"/>
      <c r="K31" s="124"/>
      <c r="L31" s="124"/>
      <c r="N31" s="204"/>
      <c r="O31" s="209"/>
      <c r="P31" s="206"/>
      <c r="Q31" s="204"/>
      <c r="R31" s="209"/>
      <c r="S31" s="206"/>
      <c r="T31" s="204"/>
      <c r="U31" s="209"/>
      <c r="V31" s="206"/>
      <c r="W31" s="204"/>
    </row>
    <row r="32" spans="1:24" s="4" customFormat="1" ht="63.6" customHeight="1" x14ac:dyDescent="0.3">
      <c r="A32" s="10" t="s">
        <v>27</v>
      </c>
      <c r="B32" s="47" t="s">
        <v>36</v>
      </c>
      <c r="C32" s="122" t="s">
        <v>64</v>
      </c>
      <c r="D32" s="27" t="s">
        <v>133</v>
      </c>
      <c r="E32" s="81"/>
      <c r="F32" s="81">
        <v>1</v>
      </c>
      <c r="G32" s="28">
        <f>'Machines et surface dédiées'!I48</f>
        <v>33.349999999999994</v>
      </c>
      <c r="H32" s="29">
        <f t="shared" ref="H32" si="5">F32*G32</f>
        <v>33.349999999999994</v>
      </c>
      <c r="I32" s="30"/>
      <c r="J32" s="34"/>
      <c r="K32" s="29"/>
      <c r="L32" s="143" t="s">
        <v>156</v>
      </c>
      <c r="N32" s="212"/>
      <c r="O32" s="207"/>
      <c r="P32" s="208"/>
      <c r="Q32" s="212"/>
      <c r="R32" s="207"/>
      <c r="S32" s="208"/>
      <c r="T32" s="212"/>
      <c r="U32" s="207"/>
      <c r="V32" s="208"/>
      <c r="W32" s="212"/>
    </row>
    <row r="33" spans="1:23" s="4" customFormat="1" ht="63.6" customHeight="1" x14ac:dyDescent="0.3">
      <c r="A33" s="10" t="s">
        <v>27</v>
      </c>
      <c r="B33" s="47" t="s">
        <v>36</v>
      </c>
      <c r="C33" s="122" t="s">
        <v>64</v>
      </c>
      <c r="D33" s="27" t="s">
        <v>134</v>
      </c>
      <c r="E33" s="81"/>
      <c r="F33" s="81">
        <v>1</v>
      </c>
      <c r="G33" s="28">
        <f>'Machines et surface dédiées'!I52</f>
        <v>66.699999999999989</v>
      </c>
      <c r="H33" s="29">
        <f t="shared" ref="H33" si="6">F33*G33</f>
        <v>66.699999999999989</v>
      </c>
      <c r="I33" s="30"/>
      <c r="J33" s="34"/>
      <c r="K33" s="29"/>
      <c r="L33" s="143" t="s">
        <v>157</v>
      </c>
      <c r="N33" s="212"/>
      <c r="O33" s="207"/>
      <c r="P33" s="208"/>
      <c r="Q33" s="212"/>
      <c r="R33" s="207"/>
      <c r="S33" s="208"/>
      <c r="T33" s="212"/>
      <c r="U33" s="207"/>
      <c r="V33" s="208"/>
      <c r="W33" s="212"/>
    </row>
    <row r="34" spans="1:23" s="3" customFormat="1" ht="16.2" customHeight="1" x14ac:dyDescent="0.25">
      <c r="A34" s="10" t="s">
        <v>27</v>
      </c>
      <c r="B34" s="47" t="s">
        <v>36</v>
      </c>
      <c r="C34" s="127" t="s">
        <v>72</v>
      </c>
      <c r="D34" s="128"/>
      <c r="E34" s="128"/>
      <c r="F34" s="128"/>
      <c r="G34" s="129"/>
      <c r="H34" s="129"/>
      <c r="I34" s="130">
        <f>SUM(H35:H35)</f>
        <v>50</v>
      </c>
      <c r="J34" s="131"/>
      <c r="K34" s="129"/>
      <c r="L34" s="129"/>
      <c r="N34" s="204"/>
      <c r="O34" s="209"/>
      <c r="P34" s="206"/>
      <c r="Q34" s="204"/>
      <c r="R34" s="209"/>
      <c r="S34" s="206"/>
      <c r="T34" s="204"/>
      <c r="U34" s="209"/>
      <c r="V34" s="206"/>
      <c r="W34" s="204"/>
    </row>
    <row r="35" spans="1:23" s="4" customFormat="1" ht="39.6" customHeight="1" x14ac:dyDescent="0.3">
      <c r="A35" s="10" t="s">
        <v>27</v>
      </c>
      <c r="B35" s="47" t="s">
        <v>36</v>
      </c>
      <c r="C35" s="127" t="s">
        <v>132</v>
      </c>
      <c r="D35" s="27" t="s">
        <v>145</v>
      </c>
      <c r="E35" s="81"/>
      <c r="F35" s="81">
        <v>1</v>
      </c>
      <c r="G35" s="28">
        <v>50</v>
      </c>
      <c r="H35" s="29">
        <f t="shared" si="4"/>
        <v>50</v>
      </c>
      <c r="I35" s="30"/>
      <c r="J35" s="34"/>
      <c r="K35" s="29"/>
      <c r="L35" s="143"/>
      <c r="N35" s="212"/>
      <c r="O35" s="207"/>
      <c r="P35" s="208"/>
      <c r="Q35" s="212"/>
      <c r="R35" s="207"/>
      <c r="S35" s="208"/>
      <c r="T35" s="212"/>
      <c r="U35" s="207"/>
      <c r="V35" s="208"/>
      <c r="W35" s="212"/>
    </row>
    <row r="36" spans="1:23" s="3" customFormat="1" ht="16.2" customHeight="1" x14ac:dyDescent="0.25">
      <c r="A36" s="10" t="s">
        <v>27</v>
      </c>
      <c r="B36" s="73" t="s">
        <v>3</v>
      </c>
      <c r="C36" s="35"/>
      <c r="D36" s="36"/>
      <c r="E36" s="36"/>
      <c r="F36" s="36"/>
      <c r="G36" s="37"/>
      <c r="H36" s="37"/>
      <c r="I36" s="38"/>
      <c r="J36" s="39">
        <f>SUM(I37:I50)</f>
        <v>96.936250000000001</v>
      </c>
      <c r="K36" s="37"/>
      <c r="L36" s="40"/>
      <c r="N36" s="204"/>
      <c r="O36" s="213"/>
      <c r="P36" s="214"/>
      <c r="Q36" s="204"/>
      <c r="R36" s="213"/>
      <c r="S36" s="214"/>
      <c r="T36" s="204"/>
      <c r="U36" s="213"/>
      <c r="V36" s="214"/>
      <c r="W36" s="204"/>
    </row>
    <row r="37" spans="1:23" ht="16.2" customHeight="1" x14ac:dyDescent="0.25">
      <c r="A37" s="10" t="s">
        <v>27</v>
      </c>
      <c r="B37" s="73" t="s">
        <v>3</v>
      </c>
      <c r="C37" s="59" t="s">
        <v>8</v>
      </c>
      <c r="D37" s="41"/>
      <c r="E37" s="41"/>
      <c r="F37" s="41"/>
      <c r="G37" s="42"/>
      <c r="H37" s="42"/>
      <c r="I37" s="43">
        <f>SUM(H38:H39)</f>
        <v>40</v>
      </c>
      <c r="J37" s="44"/>
      <c r="K37" s="42"/>
      <c r="L37" s="45"/>
      <c r="N37" s="196"/>
      <c r="O37" s="215"/>
      <c r="P37" s="208"/>
      <c r="Q37" s="196"/>
      <c r="R37" s="215"/>
      <c r="S37" s="208"/>
      <c r="T37" s="196"/>
      <c r="U37" s="215"/>
      <c r="V37" s="208"/>
      <c r="W37" s="196"/>
    </row>
    <row r="38" spans="1:23" ht="16.2" customHeight="1" x14ac:dyDescent="0.25">
      <c r="A38" s="10" t="s">
        <v>27</v>
      </c>
      <c r="B38" s="73" t="s">
        <v>3</v>
      </c>
      <c r="C38" s="59" t="s">
        <v>8</v>
      </c>
      <c r="D38" s="27" t="s">
        <v>49</v>
      </c>
      <c r="E38" s="27"/>
      <c r="F38" s="81">
        <v>1</v>
      </c>
      <c r="G38" s="28">
        <v>40</v>
      </c>
      <c r="H38" s="29">
        <f>F38*G38</f>
        <v>40</v>
      </c>
      <c r="I38" s="30"/>
      <c r="J38" s="31"/>
      <c r="K38" s="29"/>
      <c r="L38" s="32"/>
      <c r="N38" s="196"/>
      <c r="O38" s="207"/>
      <c r="P38" s="208"/>
      <c r="Q38" s="196"/>
      <c r="R38" s="207"/>
      <c r="S38" s="208"/>
      <c r="T38" s="196"/>
      <c r="U38" s="207"/>
      <c r="V38" s="208"/>
      <c r="W38" s="196"/>
    </row>
    <row r="39" spans="1:23" ht="16.2" customHeight="1" x14ac:dyDescent="0.25">
      <c r="A39" s="10" t="s">
        <v>27</v>
      </c>
      <c r="B39" s="73" t="s">
        <v>3</v>
      </c>
      <c r="C39" s="59" t="s">
        <v>8</v>
      </c>
      <c r="D39" s="27" t="s">
        <v>11</v>
      </c>
      <c r="E39" s="27"/>
      <c r="F39" s="81">
        <v>1</v>
      </c>
      <c r="G39" s="28" t="s">
        <v>14</v>
      </c>
      <c r="H39" s="29"/>
      <c r="I39" s="30"/>
      <c r="J39" s="31"/>
      <c r="K39" s="29"/>
      <c r="L39" s="32"/>
      <c r="N39" s="196"/>
      <c r="O39" s="207"/>
      <c r="P39" s="208"/>
      <c r="Q39" s="196"/>
      <c r="R39" s="207"/>
      <c r="S39" s="208"/>
      <c r="T39" s="196"/>
      <c r="U39" s="207"/>
      <c r="V39" s="208"/>
      <c r="W39" s="196"/>
    </row>
    <row r="40" spans="1:23" ht="16.2" customHeight="1" x14ac:dyDescent="0.25">
      <c r="A40" s="10" t="s">
        <v>27</v>
      </c>
      <c r="B40" s="73" t="s">
        <v>3</v>
      </c>
      <c r="C40" s="60" t="s">
        <v>9</v>
      </c>
      <c r="D40" s="61"/>
      <c r="E40" s="61"/>
      <c r="F40" s="61"/>
      <c r="G40" s="62"/>
      <c r="H40" s="62"/>
      <c r="I40" s="63">
        <f>SUM(H41:H50)</f>
        <v>56.936249999999994</v>
      </c>
      <c r="J40" s="64"/>
      <c r="K40" s="62"/>
      <c r="L40" s="65"/>
      <c r="N40" s="196"/>
      <c r="O40" s="215"/>
      <c r="P40" s="208"/>
      <c r="Q40" s="196"/>
      <c r="R40" s="215"/>
      <c r="S40" s="208"/>
      <c r="T40" s="196"/>
      <c r="U40" s="215"/>
      <c r="V40" s="208"/>
      <c r="W40" s="196"/>
    </row>
    <row r="41" spans="1:23" ht="16.2" customHeight="1" x14ac:dyDescent="0.25">
      <c r="A41" s="10" t="s">
        <v>27</v>
      </c>
      <c r="B41" s="73" t="s">
        <v>3</v>
      </c>
      <c r="C41" s="60" t="s">
        <v>9</v>
      </c>
      <c r="D41" s="27" t="s">
        <v>10</v>
      </c>
      <c r="E41" s="27"/>
      <c r="F41" s="81" t="s">
        <v>15</v>
      </c>
      <c r="G41" s="28">
        <f>0.075*SUM(J4:J35)</f>
        <v>56.936249999999994</v>
      </c>
      <c r="H41" s="29">
        <f>G41</f>
        <v>56.936249999999994</v>
      </c>
      <c r="I41" s="30"/>
      <c r="J41" s="31"/>
      <c r="K41" s="29"/>
      <c r="L41" s="32"/>
      <c r="N41" s="196"/>
      <c r="O41" s="207"/>
      <c r="P41" s="208"/>
      <c r="Q41" s="196"/>
      <c r="R41" s="207"/>
      <c r="S41" s="208"/>
      <c r="T41" s="196"/>
      <c r="U41" s="207"/>
      <c r="V41" s="208"/>
      <c r="W41" s="196"/>
    </row>
    <row r="42" spans="1:23" ht="16.2" customHeight="1" x14ac:dyDescent="0.25">
      <c r="A42" s="10"/>
      <c r="B42" s="73"/>
      <c r="C42" s="60"/>
      <c r="D42" s="27" t="s">
        <v>44</v>
      </c>
      <c r="E42" s="27"/>
      <c r="F42" s="81" t="s">
        <v>14</v>
      </c>
      <c r="G42" s="28"/>
      <c r="H42" s="29"/>
      <c r="I42" s="30"/>
      <c r="J42" s="31"/>
      <c r="K42" s="29"/>
      <c r="L42" s="32"/>
      <c r="N42" s="196"/>
      <c r="O42" s="207"/>
      <c r="P42" s="208"/>
      <c r="Q42" s="196"/>
      <c r="R42" s="207"/>
      <c r="S42" s="208"/>
      <c r="T42" s="196"/>
      <c r="U42" s="207"/>
      <c r="V42" s="208"/>
      <c r="W42" s="196"/>
    </row>
    <row r="43" spans="1:23" ht="16.2" customHeight="1" x14ac:dyDescent="0.25">
      <c r="A43" s="10" t="s">
        <v>27</v>
      </c>
      <c r="B43" s="73" t="s">
        <v>3</v>
      </c>
      <c r="C43" s="60" t="s">
        <v>9</v>
      </c>
      <c r="D43" s="27" t="s">
        <v>13</v>
      </c>
      <c r="E43" s="27"/>
      <c r="F43" s="81" t="s">
        <v>14</v>
      </c>
      <c r="G43" s="28"/>
      <c r="H43" s="29">
        <f t="shared" ref="H43" si="7">G43</f>
        <v>0</v>
      </c>
      <c r="I43" s="30"/>
      <c r="J43" s="31"/>
      <c r="K43" s="29"/>
      <c r="L43" s="32"/>
      <c r="N43" s="196"/>
      <c r="O43" s="207"/>
      <c r="P43" s="208"/>
      <c r="Q43" s="196"/>
      <c r="R43" s="207"/>
      <c r="S43" s="208"/>
      <c r="T43" s="196"/>
      <c r="U43" s="207"/>
      <c r="V43" s="208"/>
      <c r="W43" s="196"/>
    </row>
    <row r="44" spans="1:23" ht="16.2" customHeight="1" x14ac:dyDescent="0.25">
      <c r="A44" s="10"/>
      <c r="B44" s="73"/>
      <c r="C44" s="60"/>
      <c r="D44" s="27" t="s">
        <v>45</v>
      </c>
      <c r="E44" s="27"/>
      <c r="F44" s="81" t="s">
        <v>14</v>
      </c>
      <c r="G44" s="28"/>
      <c r="H44" s="29"/>
      <c r="I44" s="30"/>
      <c r="J44" s="31"/>
      <c r="K44" s="29"/>
      <c r="L44" s="32"/>
      <c r="N44" s="196"/>
      <c r="O44" s="207"/>
      <c r="P44" s="208"/>
      <c r="Q44" s="196"/>
      <c r="R44" s="207"/>
      <c r="S44" s="208"/>
      <c r="T44" s="196"/>
      <c r="U44" s="207"/>
      <c r="V44" s="208"/>
      <c r="W44" s="196"/>
    </row>
    <row r="45" spans="1:23" ht="16.2" customHeight="1" x14ac:dyDescent="0.25">
      <c r="A45" s="10" t="s">
        <v>27</v>
      </c>
      <c r="B45" s="73" t="s">
        <v>3</v>
      </c>
      <c r="C45" s="60" t="s">
        <v>9</v>
      </c>
      <c r="D45" s="27" t="s">
        <v>46</v>
      </c>
      <c r="E45" s="27"/>
      <c r="F45" s="81" t="s">
        <v>14</v>
      </c>
      <c r="G45" s="28"/>
      <c r="H45" s="29">
        <f>G45</f>
        <v>0</v>
      </c>
      <c r="I45" s="30"/>
      <c r="J45" s="31"/>
      <c r="K45" s="29"/>
      <c r="L45" s="32" t="s">
        <v>43</v>
      </c>
      <c r="N45" s="196"/>
      <c r="O45" s="207"/>
      <c r="P45" s="208"/>
      <c r="Q45" s="196"/>
      <c r="R45" s="207"/>
      <c r="S45" s="208"/>
      <c r="T45" s="196"/>
      <c r="U45" s="207"/>
      <c r="V45" s="208"/>
      <c r="W45" s="196"/>
    </row>
    <row r="46" spans="1:23" ht="16.2" customHeight="1" x14ac:dyDescent="0.25">
      <c r="A46" s="10"/>
      <c r="B46" s="73"/>
      <c r="C46" s="60"/>
      <c r="D46" s="27" t="s">
        <v>47</v>
      </c>
      <c r="E46" s="27"/>
      <c r="F46" s="81" t="s">
        <v>14</v>
      </c>
      <c r="G46" s="28"/>
      <c r="H46" s="29"/>
      <c r="I46" s="30"/>
      <c r="J46" s="31"/>
      <c r="K46" s="29"/>
      <c r="L46" s="32"/>
      <c r="N46" s="196"/>
      <c r="O46" s="207"/>
      <c r="P46" s="208"/>
      <c r="Q46" s="196"/>
      <c r="R46" s="207"/>
      <c r="S46" s="207"/>
      <c r="T46" s="196"/>
      <c r="U46" s="207"/>
      <c r="V46" s="207"/>
      <c r="W46" s="196"/>
    </row>
    <row r="47" spans="1:23" ht="16.2" customHeight="1" x14ac:dyDescent="0.25">
      <c r="A47" s="10"/>
      <c r="B47" s="73"/>
      <c r="C47" s="60"/>
      <c r="D47" s="27" t="s">
        <v>48</v>
      </c>
      <c r="E47" s="27"/>
      <c r="F47" s="81" t="s">
        <v>14</v>
      </c>
      <c r="G47" s="28"/>
      <c r="H47" s="29"/>
      <c r="I47" s="30"/>
      <c r="J47" s="31"/>
      <c r="K47" s="29"/>
      <c r="L47" s="32"/>
      <c r="N47" s="196"/>
      <c r="O47" s="207"/>
      <c r="P47" s="208"/>
      <c r="Q47" s="196"/>
      <c r="R47" s="207"/>
      <c r="S47" s="207"/>
      <c r="T47" s="196"/>
      <c r="U47" s="207"/>
      <c r="V47" s="207"/>
      <c r="W47" s="196"/>
    </row>
    <row r="48" spans="1:23" ht="16.2" customHeight="1" x14ac:dyDescent="0.25">
      <c r="A48" s="10" t="s">
        <v>27</v>
      </c>
      <c r="B48" s="73" t="s">
        <v>3</v>
      </c>
      <c r="C48" s="60" t="s">
        <v>9</v>
      </c>
      <c r="D48" s="27" t="s">
        <v>25</v>
      </c>
      <c r="E48" s="27"/>
      <c r="F48" s="81" t="s">
        <v>14</v>
      </c>
      <c r="G48" s="28"/>
      <c r="H48" s="29">
        <f>G48</f>
        <v>0</v>
      </c>
      <c r="I48" s="30"/>
      <c r="J48" s="31"/>
      <c r="K48" s="29"/>
      <c r="L48" s="32"/>
      <c r="N48" s="196"/>
      <c r="O48" s="207"/>
      <c r="P48" s="208"/>
      <c r="Q48" s="196"/>
      <c r="R48" s="207"/>
      <c r="S48" s="207"/>
      <c r="T48" s="196"/>
      <c r="U48" s="207"/>
      <c r="V48" s="207"/>
      <c r="W48" s="196"/>
    </row>
    <row r="49" spans="1:23" ht="16.2" customHeight="1" x14ac:dyDescent="0.25">
      <c r="A49" s="10" t="s">
        <v>27</v>
      </c>
      <c r="B49" s="73" t="s">
        <v>3</v>
      </c>
      <c r="C49" s="60" t="s">
        <v>9</v>
      </c>
      <c r="D49" s="27" t="s">
        <v>50</v>
      </c>
      <c r="E49" s="27"/>
      <c r="F49" s="81" t="s">
        <v>14</v>
      </c>
      <c r="G49" s="28"/>
      <c r="H49" s="29">
        <f>G49</f>
        <v>0</v>
      </c>
      <c r="I49" s="30"/>
      <c r="J49" s="31"/>
      <c r="K49" s="29"/>
      <c r="L49" s="32"/>
      <c r="N49" s="196"/>
      <c r="O49" s="207"/>
      <c r="P49" s="208"/>
      <c r="Q49" s="196"/>
      <c r="R49" s="207"/>
      <c r="S49" s="207"/>
      <c r="T49" s="196"/>
      <c r="U49" s="207"/>
      <c r="V49" s="207"/>
      <c r="W49" s="196"/>
    </row>
    <row r="50" spans="1:23" ht="16.2" customHeight="1" x14ac:dyDescent="0.25">
      <c r="A50" s="10" t="s">
        <v>27</v>
      </c>
      <c r="B50" s="73" t="s">
        <v>3</v>
      </c>
      <c r="C50" s="60" t="s">
        <v>9</v>
      </c>
      <c r="D50" s="27" t="s">
        <v>51</v>
      </c>
      <c r="E50" s="27"/>
      <c r="F50" s="81" t="s">
        <v>14</v>
      </c>
      <c r="G50" s="28"/>
      <c r="H50" s="29">
        <f t="shared" ref="H50" si="8">G50</f>
        <v>0</v>
      </c>
      <c r="I50" s="30"/>
      <c r="J50" s="31"/>
      <c r="K50" s="29"/>
      <c r="L50" s="32"/>
      <c r="N50" s="196"/>
      <c r="O50" s="207"/>
      <c r="P50" s="208"/>
      <c r="Q50" s="196"/>
      <c r="R50" s="207"/>
      <c r="S50" s="207"/>
      <c r="T50" s="196"/>
      <c r="U50" s="207"/>
      <c r="V50" s="207"/>
      <c r="W50" s="196"/>
    </row>
    <row r="51" spans="1:23" s="3" customFormat="1" ht="16.2" customHeight="1" x14ac:dyDescent="0.25">
      <c r="A51" s="10" t="s">
        <v>27</v>
      </c>
      <c r="B51" s="150" t="s">
        <v>22</v>
      </c>
      <c r="C51" s="151"/>
      <c r="D51" s="152"/>
      <c r="E51" s="152"/>
      <c r="F51" s="152"/>
      <c r="G51" s="153"/>
      <c r="H51" s="153"/>
      <c r="I51" s="154"/>
      <c r="J51" s="155">
        <f>SUM(I52:I64)</f>
        <v>0</v>
      </c>
      <c r="K51" s="153"/>
      <c r="L51" s="156"/>
      <c r="N51" s="204"/>
      <c r="O51" s="213"/>
      <c r="P51" s="214"/>
      <c r="Q51" s="204"/>
      <c r="R51" s="216"/>
      <c r="S51" s="216"/>
      <c r="T51" s="204"/>
      <c r="U51" s="216"/>
      <c r="V51" s="216"/>
      <c r="W51" s="204"/>
    </row>
    <row r="52" spans="1:23" ht="16.2" customHeight="1" x14ac:dyDescent="0.25">
      <c r="A52" s="10" t="s">
        <v>27</v>
      </c>
      <c r="B52" s="150" t="s">
        <v>22</v>
      </c>
      <c r="C52" s="157" t="s">
        <v>23</v>
      </c>
      <c r="D52" s="158"/>
      <c r="E52" s="158"/>
      <c r="F52" s="158"/>
      <c r="G52" s="159"/>
      <c r="H52" s="159"/>
      <c r="I52" s="160">
        <f>SUM(H53:H53)</f>
        <v>0</v>
      </c>
      <c r="J52" s="161"/>
      <c r="K52" s="159"/>
      <c r="L52" s="162"/>
      <c r="N52" s="196"/>
      <c r="O52" s="217"/>
      <c r="P52" s="208"/>
      <c r="Q52" s="196"/>
      <c r="R52" s="207"/>
      <c r="S52" s="207"/>
      <c r="T52" s="196"/>
      <c r="U52" s="207"/>
      <c r="V52" s="207"/>
      <c r="W52" s="196"/>
    </row>
    <row r="53" spans="1:23" ht="16.2" customHeight="1" x14ac:dyDescent="0.25">
      <c r="A53" s="10" t="s">
        <v>27</v>
      </c>
      <c r="B53" s="150" t="s">
        <v>22</v>
      </c>
      <c r="C53" s="157" t="s">
        <v>23</v>
      </c>
      <c r="D53" s="27" t="s">
        <v>40</v>
      </c>
      <c r="E53" s="27"/>
      <c r="F53" s="81" t="s">
        <v>14</v>
      </c>
      <c r="G53" s="28"/>
      <c r="H53" s="29"/>
      <c r="I53" s="30"/>
      <c r="J53" s="31"/>
      <c r="K53" s="29"/>
      <c r="L53" s="32"/>
      <c r="N53" s="196"/>
      <c r="O53" s="207"/>
      <c r="P53" s="208"/>
      <c r="Q53" s="196"/>
      <c r="R53" s="207"/>
      <c r="S53" s="207"/>
      <c r="T53" s="196"/>
      <c r="U53" s="207"/>
      <c r="V53" s="207"/>
      <c r="W53" s="196"/>
    </row>
    <row r="54" spans="1:23" ht="16.2" customHeight="1" x14ac:dyDescent="0.25">
      <c r="A54" s="10" t="s">
        <v>27</v>
      </c>
      <c r="B54" s="150" t="s">
        <v>22</v>
      </c>
      <c r="C54" s="84" t="s">
        <v>24</v>
      </c>
      <c r="D54" s="85"/>
      <c r="E54" s="85"/>
      <c r="F54" s="85"/>
      <c r="G54" s="86"/>
      <c r="H54" s="86"/>
      <c r="I54" s="87">
        <f>SUM(H55:H56)</f>
        <v>0</v>
      </c>
      <c r="J54" s="88"/>
      <c r="K54" s="86"/>
      <c r="L54" s="89"/>
      <c r="N54" s="196"/>
      <c r="O54" s="217"/>
      <c r="P54" s="208"/>
      <c r="Q54" s="196"/>
      <c r="R54" s="207"/>
      <c r="S54" s="207"/>
      <c r="T54" s="196"/>
      <c r="U54" s="207"/>
      <c r="V54" s="207"/>
      <c r="W54" s="196"/>
    </row>
    <row r="55" spans="1:23" ht="16.2" customHeight="1" x14ac:dyDescent="0.25">
      <c r="A55" s="10" t="s">
        <v>27</v>
      </c>
      <c r="B55" s="150" t="s">
        <v>22</v>
      </c>
      <c r="C55" s="84" t="s">
        <v>23</v>
      </c>
      <c r="D55" s="27" t="s">
        <v>41</v>
      </c>
      <c r="E55" s="81">
        <v>3</v>
      </c>
      <c r="F55" s="81" t="s">
        <v>14</v>
      </c>
      <c r="G55" s="28"/>
      <c r="H55" s="29"/>
      <c r="I55" s="30"/>
      <c r="J55" s="31"/>
      <c r="K55" s="29"/>
      <c r="L55" s="32"/>
      <c r="N55" s="196"/>
      <c r="O55" s="207"/>
      <c r="P55" s="207"/>
      <c r="Q55" s="196"/>
      <c r="R55" s="207"/>
      <c r="S55" s="207"/>
      <c r="T55" s="196"/>
      <c r="U55" s="207"/>
      <c r="V55" s="207"/>
      <c r="W55" s="196"/>
    </row>
    <row r="56" spans="1:23" ht="16.2" customHeight="1" x14ac:dyDescent="0.25">
      <c r="A56" s="10" t="s">
        <v>27</v>
      </c>
      <c r="B56" s="150" t="s">
        <v>22</v>
      </c>
      <c r="C56" s="84" t="s">
        <v>23</v>
      </c>
      <c r="D56" s="27" t="s">
        <v>42</v>
      </c>
      <c r="E56" s="81">
        <v>1</v>
      </c>
      <c r="F56" s="81" t="s">
        <v>14</v>
      </c>
      <c r="G56" s="28"/>
      <c r="H56" s="29"/>
      <c r="I56" s="30"/>
      <c r="J56" s="31"/>
      <c r="K56" s="29"/>
      <c r="L56" s="32"/>
      <c r="N56" s="196"/>
      <c r="O56" s="207"/>
      <c r="P56" s="207"/>
      <c r="Q56" s="196"/>
      <c r="R56" s="207"/>
      <c r="S56" s="207"/>
      <c r="T56" s="196"/>
      <c r="U56" s="207"/>
      <c r="V56" s="207"/>
      <c r="W56" s="196"/>
    </row>
    <row r="57" spans="1:23" ht="16.2" customHeight="1" x14ac:dyDescent="0.25">
      <c r="N57" s="196"/>
      <c r="O57" s="196"/>
      <c r="P57" s="196"/>
      <c r="Q57" s="196"/>
      <c r="R57" s="196"/>
      <c r="S57" s="196"/>
      <c r="T57" s="196"/>
      <c r="U57" s="196"/>
      <c r="V57" s="196"/>
      <c r="W57" s="196"/>
    </row>
    <row r="58" spans="1:23" ht="16.2" customHeight="1" x14ac:dyDescent="0.25">
      <c r="N58" s="196"/>
      <c r="O58" s="196"/>
      <c r="P58" s="196"/>
      <c r="Q58" s="196"/>
      <c r="R58" s="196"/>
      <c r="S58" s="196"/>
      <c r="T58" s="196"/>
      <c r="U58" s="196"/>
      <c r="V58" s="196"/>
      <c r="W58" s="196"/>
    </row>
  </sheetData>
  <mergeCells count="3">
    <mergeCell ref="O1:P1"/>
    <mergeCell ref="R1:S1"/>
    <mergeCell ref="U1:V1"/>
  </mergeCells>
  <pageMargins left="0.25" right="0.25" top="0.75" bottom="0.75" header="0.3" footer="0.3"/>
  <pageSetup paperSize="8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04AFA-1A77-481A-856A-3FFE51F00741}">
  <dimension ref="A1:J62"/>
  <sheetViews>
    <sheetView zoomScale="85" zoomScaleNormal="85" workbookViewId="0">
      <selection activeCell="A30" sqref="A30"/>
    </sheetView>
  </sheetViews>
  <sheetFormatPr baseColWidth="10" defaultRowHeight="13.8" x14ac:dyDescent="0.25"/>
  <cols>
    <col min="1" max="1" width="45.44140625" style="1" customWidth="1"/>
    <col min="2" max="2" width="15.44140625" style="1" customWidth="1"/>
    <col min="3" max="3" width="13.33203125" style="1" customWidth="1"/>
    <col min="4" max="4" width="26.6640625" style="1" customWidth="1"/>
    <col min="5" max="5" width="13.33203125" style="1" customWidth="1"/>
    <col min="6" max="6" width="11.5546875" style="1"/>
    <col min="7" max="7" width="13.33203125" style="1" customWidth="1"/>
    <col min="8" max="16384" width="11.5546875" style="1"/>
  </cols>
  <sheetData>
    <row r="1" spans="1:10" x14ac:dyDescent="0.25">
      <c r="A1" s="148" t="s">
        <v>82</v>
      </c>
      <c r="B1" s="148" t="s">
        <v>84</v>
      </c>
      <c r="C1" s="148" t="s">
        <v>85</v>
      </c>
      <c r="D1" s="148" t="s">
        <v>86</v>
      </c>
      <c r="E1" s="148" t="s">
        <v>88</v>
      </c>
      <c r="F1" s="148" t="s">
        <v>83</v>
      </c>
      <c r="G1" s="148" t="s">
        <v>118</v>
      </c>
      <c r="H1" s="148" t="s">
        <v>117</v>
      </c>
      <c r="I1" s="148" t="s">
        <v>89</v>
      </c>
    </row>
    <row r="3" spans="1:10" x14ac:dyDescent="0.25">
      <c r="A3" s="190" t="s">
        <v>124</v>
      </c>
      <c r="B3" s="191"/>
      <c r="C3" s="191"/>
      <c r="D3" s="191"/>
      <c r="E3" s="191"/>
      <c r="F3" s="191"/>
      <c r="G3" s="177">
        <f>ROUNDUP(SUM(G4:G4),0)</f>
        <v>26</v>
      </c>
      <c r="H3" s="178">
        <v>1.1499999999999999</v>
      </c>
      <c r="I3" s="179">
        <f>G3*H3</f>
        <v>29.9</v>
      </c>
    </row>
    <row r="4" spans="1:10" x14ac:dyDescent="0.25">
      <c r="A4" s="1" t="s">
        <v>159</v>
      </c>
      <c r="B4" s="146">
        <v>1.2</v>
      </c>
      <c r="C4" s="146">
        <v>0.8</v>
      </c>
      <c r="D4" s="146">
        <v>0.3</v>
      </c>
      <c r="E4" s="147">
        <f>(B4+2*D4)*(C4+2*D4)</f>
        <v>2.5199999999999996</v>
      </c>
      <c r="F4" s="145">
        <v>10</v>
      </c>
      <c r="G4" s="147">
        <f>E4*F4</f>
        <v>25.199999999999996</v>
      </c>
      <c r="H4" s="163"/>
    </row>
    <row r="5" spans="1:10" x14ac:dyDescent="0.25">
      <c r="A5" s="190" t="s">
        <v>126</v>
      </c>
      <c r="B5" s="191"/>
      <c r="C5" s="191"/>
      <c r="D5" s="191"/>
      <c r="E5" s="191"/>
      <c r="F5" s="191"/>
      <c r="G5" s="177">
        <f>ROUNDUP(SUM(G6:G6),0)</f>
        <v>34</v>
      </c>
      <c r="H5" s="178">
        <v>1.1499999999999999</v>
      </c>
      <c r="I5" s="179">
        <f>G5*H5</f>
        <v>39.099999999999994</v>
      </c>
    </row>
    <row r="6" spans="1:10" x14ac:dyDescent="0.25">
      <c r="A6" s="1" t="s">
        <v>125</v>
      </c>
      <c r="B6" s="146">
        <v>1.5</v>
      </c>
      <c r="C6" s="146">
        <v>1</v>
      </c>
      <c r="D6" s="146">
        <v>0.3</v>
      </c>
      <c r="E6" s="147">
        <f>(B6+2*D6)*(C6+2*D6)</f>
        <v>3.3600000000000003</v>
      </c>
      <c r="F6" s="145">
        <v>10</v>
      </c>
      <c r="G6" s="147">
        <f>E6*F6</f>
        <v>33.6</v>
      </c>
      <c r="H6" s="163"/>
    </row>
    <row r="7" spans="1:10" x14ac:dyDescent="0.25">
      <c r="A7" s="192" t="s">
        <v>57</v>
      </c>
      <c r="B7" s="193"/>
      <c r="C7" s="193"/>
      <c r="D7" s="193"/>
      <c r="E7" s="193"/>
      <c r="F7" s="193"/>
      <c r="G7" s="165">
        <f>ROUNDUP(SUM(G8:G10),0)</f>
        <v>89</v>
      </c>
      <c r="H7" s="166">
        <v>1.1499999999999999</v>
      </c>
      <c r="I7" s="167">
        <f>G7*H7</f>
        <v>102.35</v>
      </c>
    </row>
    <row r="8" spans="1:10" x14ac:dyDescent="0.25">
      <c r="A8" s="1" t="s">
        <v>87</v>
      </c>
      <c r="B8" s="146">
        <v>6</v>
      </c>
      <c r="C8" s="146">
        <v>1</v>
      </c>
      <c r="D8" s="146">
        <v>1</v>
      </c>
      <c r="E8" s="147">
        <f>(B8+2*D8)*(C8+2*D8)</f>
        <v>24</v>
      </c>
      <c r="F8" s="145">
        <v>3</v>
      </c>
      <c r="G8" s="147">
        <f>E8*F8</f>
        <v>72</v>
      </c>
      <c r="H8" s="163"/>
    </row>
    <row r="9" spans="1:10" x14ac:dyDescent="0.25">
      <c r="A9" s="1" t="s">
        <v>137</v>
      </c>
      <c r="B9" s="146">
        <v>1.2</v>
      </c>
      <c r="C9" s="146">
        <v>0.8</v>
      </c>
      <c r="D9" s="146">
        <v>0.3</v>
      </c>
      <c r="E9" s="147">
        <f>(B9+2*D9)*(C9+2*D9)</f>
        <v>2.5199999999999996</v>
      </c>
      <c r="F9" s="145">
        <v>6</v>
      </c>
      <c r="G9" s="147">
        <f>E9*F9</f>
        <v>15.119999999999997</v>
      </c>
      <c r="H9" s="163"/>
    </row>
    <row r="10" spans="1:10" x14ac:dyDescent="0.25">
      <c r="A10" s="1" t="s">
        <v>138</v>
      </c>
      <c r="B10" s="146">
        <v>3</v>
      </c>
      <c r="C10" s="146">
        <v>0.5</v>
      </c>
      <c r="D10" s="146">
        <v>0</v>
      </c>
      <c r="E10" s="147">
        <f>(B10+2*D10)*(C10+2*D10)</f>
        <v>1.5</v>
      </c>
      <c r="F10" s="145">
        <v>1</v>
      </c>
      <c r="G10" s="147">
        <f>E10*F10</f>
        <v>1.5</v>
      </c>
      <c r="H10" s="163"/>
    </row>
    <row r="11" spans="1:10" x14ac:dyDescent="0.25">
      <c r="A11" s="188" t="s">
        <v>90</v>
      </c>
      <c r="B11" s="189"/>
      <c r="C11" s="189"/>
      <c r="D11" s="189"/>
      <c r="E11" s="189"/>
      <c r="F11" s="189"/>
      <c r="G11" s="168">
        <f>ROUNDUP(SUM(G12:G14),0)</f>
        <v>35</v>
      </c>
      <c r="H11" s="169">
        <v>1.1499999999999999</v>
      </c>
      <c r="I11" s="170">
        <f>G11*H11</f>
        <v>40.25</v>
      </c>
    </row>
    <row r="12" spans="1:10" x14ac:dyDescent="0.25">
      <c r="A12" s="1" t="s">
        <v>91</v>
      </c>
      <c r="B12" s="146">
        <v>3.2</v>
      </c>
      <c r="C12" s="146">
        <v>3.2</v>
      </c>
      <c r="D12" s="146">
        <v>1</v>
      </c>
      <c r="E12" s="147">
        <f>(B12+2*D12)*(C12+2*D12)</f>
        <v>27.040000000000003</v>
      </c>
      <c r="F12" s="145">
        <v>1</v>
      </c>
      <c r="G12" s="147">
        <f>E12*F12</f>
        <v>27.040000000000003</v>
      </c>
      <c r="H12" s="163"/>
    </row>
    <row r="13" spans="1:10" x14ac:dyDescent="0.25">
      <c r="A13" s="1" t="s">
        <v>139</v>
      </c>
      <c r="B13" s="146">
        <v>2</v>
      </c>
      <c r="C13" s="146">
        <v>1</v>
      </c>
      <c r="D13" s="146">
        <v>0</v>
      </c>
      <c r="E13" s="147">
        <f>(B13+2*D13)*(C13+2*D13)</f>
        <v>2</v>
      </c>
      <c r="F13" s="145">
        <v>1</v>
      </c>
      <c r="G13" s="147">
        <f>E13*F13</f>
        <v>2</v>
      </c>
      <c r="H13" s="163"/>
    </row>
    <row r="14" spans="1:10" x14ac:dyDescent="0.25">
      <c r="A14" s="1" t="s">
        <v>140</v>
      </c>
      <c r="B14" s="146">
        <v>1.2</v>
      </c>
      <c r="C14" s="146">
        <v>0.8</v>
      </c>
      <c r="D14" s="146">
        <v>0.3</v>
      </c>
      <c r="E14" s="147">
        <f>(B14+2*D14)*(C14+2*D14)</f>
        <v>2.5199999999999996</v>
      </c>
      <c r="F14" s="145">
        <v>2</v>
      </c>
      <c r="G14" s="147">
        <f>E14*F14</f>
        <v>5.0399999999999991</v>
      </c>
      <c r="H14" s="163"/>
    </row>
    <row r="15" spans="1:10" x14ac:dyDescent="0.25">
      <c r="A15" s="188" t="s">
        <v>92</v>
      </c>
      <c r="B15" s="189"/>
      <c r="C15" s="189"/>
      <c r="D15" s="189"/>
      <c r="E15" s="189"/>
      <c r="F15" s="189"/>
      <c r="G15" s="168">
        <f>ROUNDUP(SUM(G16:G17),0)</f>
        <v>9</v>
      </c>
      <c r="H15" s="169">
        <v>1.1499999999999999</v>
      </c>
      <c r="I15" s="170">
        <f>G15*H15</f>
        <v>10.35</v>
      </c>
    </row>
    <row r="16" spans="1:10" x14ac:dyDescent="0.25">
      <c r="A16" s="1" t="s">
        <v>93</v>
      </c>
      <c r="B16" s="146">
        <v>1.6</v>
      </c>
      <c r="C16" s="146">
        <v>1</v>
      </c>
      <c r="D16" s="146">
        <v>0.9</v>
      </c>
      <c r="E16" s="147">
        <f>(B16+1*D16)*(C16+2*D16)</f>
        <v>7</v>
      </c>
      <c r="F16" s="145">
        <v>1</v>
      </c>
      <c r="G16" s="147">
        <f>E16*F16</f>
        <v>7</v>
      </c>
      <c r="H16" s="163"/>
      <c r="J16" s="1" t="s">
        <v>141</v>
      </c>
    </row>
    <row r="17" spans="1:9" x14ac:dyDescent="0.25">
      <c r="A17" s="1" t="s">
        <v>120</v>
      </c>
      <c r="B17" s="146">
        <v>1.2</v>
      </c>
      <c r="C17" s="146">
        <v>0.8</v>
      </c>
      <c r="D17" s="146">
        <v>0.1</v>
      </c>
      <c r="E17" s="147">
        <f>(B17+2*D17)*(C17+2*D17)</f>
        <v>1.4</v>
      </c>
      <c r="F17" s="145">
        <v>1</v>
      </c>
      <c r="G17" s="147">
        <f>E17*F17</f>
        <v>1.4</v>
      </c>
      <c r="H17" s="163"/>
    </row>
    <row r="18" spans="1:9" x14ac:dyDescent="0.25">
      <c r="A18" s="188" t="s">
        <v>94</v>
      </c>
      <c r="B18" s="189"/>
      <c r="C18" s="189"/>
      <c r="D18" s="189"/>
      <c r="E18" s="189"/>
      <c r="F18" s="189"/>
      <c r="G18" s="168">
        <f>ROUNDUP(SUM(G19:G21),0)</f>
        <v>37</v>
      </c>
      <c r="H18" s="169">
        <v>1.1499999999999999</v>
      </c>
      <c r="I18" s="170">
        <f>G18*H18</f>
        <v>42.55</v>
      </c>
    </row>
    <row r="19" spans="1:9" x14ac:dyDescent="0.25">
      <c r="A19" s="1" t="s">
        <v>95</v>
      </c>
      <c r="B19" s="146">
        <v>2.2000000000000002</v>
      </c>
      <c r="C19" s="146">
        <v>2.2000000000000002</v>
      </c>
      <c r="D19" s="146">
        <v>0.9</v>
      </c>
      <c r="E19" s="147">
        <f>(B19+2*D19)*(C19+2*D19)</f>
        <v>16</v>
      </c>
      <c r="F19" s="145">
        <v>1</v>
      </c>
      <c r="G19" s="147">
        <f>E19*F19</f>
        <v>16</v>
      </c>
      <c r="H19" s="163"/>
    </row>
    <row r="20" spans="1:9" x14ac:dyDescent="0.25">
      <c r="A20" s="1" t="s">
        <v>96</v>
      </c>
      <c r="B20" s="146">
        <v>2</v>
      </c>
      <c r="C20" s="146">
        <v>0.8</v>
      </c>
      <c r="D20" s="146">
        <v>0.9</v>
      </c>
      <c r="E20" s="147">
        <f>(B20+2*D20)*(C20+2*D20)</f>
        <v>9.879999999999999</v>
      </c>
      <c r="F20" s="145">
        <v>1</v>
      </c>
      <c r="G20" s="147">
        <f>E20*F20</f>
        <v>9.879999999999999</v>
      </c>
      <c r="H20" s="163"/>
    </row>
    <row r="21" spans="1:9" x14ac:dyDescent="0.25">
      <c r="A21" s="1" t="s">
        <v>120</v>
      </c>
      <c r="B21" s="146">
        <v>2.2000000000000002</v>
      </c>
      <c r="C21" s="146">
        <v>0.8</v>
      </c>
      <c r="D21" s="146">
        <v>0.9</v>
      </c>
      <c r="E21" s="147">
        <f>(B21+2*D21)*(C21+2*D21)</f>
        <v>10.4</v>
      </c>
      <c r="F21" s="145">
        <v>1</v>
      </c>
      <c r="G21" s="147">
        <f>E21*F21</f>
        <v>10.4</v>
      </c>
      <c r="H21" s="163"/>
    </row>
    <row r="22" spans="1:9" x14ac:dyDescent="0.25">
      <c r="A22" s="188" t="s">
        <v>97</v>
      </c>
      <c r="B22" s="189"/>
      <c r="C22" s="189"/>
      <c r="D22" s="189"/>
      <c r="E22" s="189"/>
      <c r="F22" s="189"/>
      <c r="G22" s="168">
        <f>ROUNDUP(SUM(G23:G25),0)</f>
        <v>31</v>
      </c>
      <c r="H22" s="169">
        <v>1.1499999999999999</v>
      </c>
      <c r="I22" s="170">
        <f>G22*H22</f>
        <v>35.65</v>
      </c>
    </row>
    <row r="23" spans="1:9" x14ac:dyDescent="0.25">
      <c r="A23" s="1" t="s">
        <v>98</v>
      </c>
      <c r="B23" s="146">
        <v>7</v>
      </c>
      <c r="C23" s="146">
        <v>1</v>
      </c>
      <c r="D23" s="146">
        <v>0.9</v>
      </c>
      <c r="E23" s="147">
        <f>(B23+2*D23)*(C23+2*D23)</f>
        <v>24.64</v>
      </c>
      <c r="F23" s="145">
        <v>1</v>
      </c>
      <c r="G23" s="147">
        <f>E23*F23</f>
        <v>24.64</v>
      </c>
      <c r="H23" s="163"/>
    </row>
    <row r="24" spans="1:9" x14ac:dyDescent="0.25">
      <c r="A24" s="1" t="s">
        <v>139</v>
      </c>
      <c r="B24" s="146">
        <v>2</v>
      </c>
      <c r="C24" s="146">
        <v>1</v>
      </c>
      <c r="D24" s="146">
        <v>0</v>
      </c>
      <c r="E24" s="147">
        <f>(B24+2*D24)*(C24+2*D24)</f>
        <v>2</v>
      </c>
      <c r="F24" s="145">
        <v>1</v>
      </c>
      <c r="G24" s="147">
        <f>E24*F24</f>
        <v>2</v>
      </c>
      <c r="H24" s="163"/>
    </row>
    <row r="25" spans="1:9" x14ac:dyDescent="0.25">
      <c r="A25" s="1" t="s">
        <v>120</v>
      </c>
      <c r="B25" s="146">
        <v>6</v>
      </c>
      <c r="C25" s="146">
        <v>0.6</v>
      </c>
      <c r="D25" s="146">
        <v>0</v>
      </c>
      <c r="E25" s="147">
        <f>(B25+1*D25)*(C25+1*D25)</f>
        <v>3.5999999999999996</v>
      </c>
      <c r="F25" s="145">
        <v>1</v>
      </c>
      <c r="G25" s="147">
        <f>E25*F25</f>
        <v>3.5999999999999996</v>
      </c>
      <c r="H25" s="163"/>
    </row>
    <row r="26" spans="1:9" x14ac:dyDescent="0.25">
      <c r="A26" s="188" t="s">
        <v>122</v>
      </c>
      <c r="B26" s="189"/>
      <c r="C26" s="189"/>
      <c r="D26" s="189"/>
      <c r="E26" s="189"/>
      <c r="F26" s="189"/>
      <c r="G26" s="168">
        <f>ROUNDUP(SUM(G27:G34),0)</f>
        <v>64</v>
      </c>
      <c r="H26" s="169">
        <v>1.1499999999999999</v>
      </c>
      <c r="I26" s="170">
        <f>G26*H26</f>
        <v>73.599999999999994</v>
      </c>
    </row>
    <row r="27" spans="1:9" x14ac:dyDescent="0.25">
      <c r="A27" s="1" t="s">
        <v>99</v>
      </c>
      <c r="B27" s="146">
        <v>1.8</v>
      </c>
      <c r="C27" s="146">
        <v>0.8</v>
      </c>
      <c r="D27" s="146">
        <v>0.9</v>
      </c>
      <c r="E27" s="147">
        <f t="shared" ref="E27:E34" si="0">(B27+2*D27)*(C27+2*D27)</f>
        <v>9.3600000000000012</v>
      </c>
      <c r="F27" s="145">
        <v>1</v>
      </c>
      <c r="G27" s="147">
        <f t="shared" ref="G27:G34" si="1">E27*F27</f>
        <v>9.3600000000000012</v>
      </c>
      <c r="H27" s="163"/>
    </row>
    <row r="28" spans="1:9" x14ac:dyDescent="0.25">
      <c r="A28" s="1" t="s">
        <v>100</v>
      </c>
      <c r="B28" s="146">
        <v>2</v>
      </c>
      <c r="C28" s="146">
        <v>3</v>
      </c>
      <c r="D28" s="146">
        <v>0.9</v>
      </c>
      <c r="E28" s="147">
        <f t="shared" si="0"/>
        <v>18.239999999999998</v>
      </c>
      <c r="F28" s="145">
        <v>1</v>
      </c>
      <c r="G28" s="147">
        <f t="shared" si="1"/>
        <v>18.239999999999998</v>
      </c>
      <c r="H28" s="163"/>
    </row>
    <row r="29" spans="1:9" x14ac:dyDescent="0.25">
      <c r="A29" s="1" t="s">
        <v>101</v>
      </c>
      <c r="B29" s="146">
        <v>2.5</v>
      </c>
      <c r="C29" s="146">
        <v>1.5</v>
      </c>
      <c r="D29" s="146">
        <v>0.9</v>
      </c>
      <c r="E29" s="147">
        <f t="shared" si="0"/>
        <v>14.19</v>
      </c>
      <c r="F29" s="145">
        <v>1</v>
      </c>
      <c r="G29" s="147">
        <f t="shared" si="1"/>
        <v>14.19</v>
      </c>
      <c r="H29" s="163"/>
    </row>
    <row r="30" spans="1:9" x14ac:dyDescent="0.25">
      <c r="A30" s="1" t="s">
        <v>102</v>
      </c>
      <c r="B30" s="146">
        <v>1.1000000000000001</v>
      </c>
      <c r="C30" s="146">
        <v>0.8</v>
      </c>
      <c r="D30" s="146">
        <v>0.9</v>
      </c>
      <c r="E30" s="147">
        <f t="shared" si="0"/>
        <v>7.5400000000000009</v>
      </c>
      <c r="F30" s="145">
        <v>1</v>
      </c>
      <c r="G30" s="147">
        <f t="shared" si="1"/>
        <v>7.5400000000000009</v>
      </c>
      <c r="H30" s="163"/>
    </row>
    <row r="31" spans="1:9" x14ac:dyDescent="0.25">
      <c r="A31" s="1" t="s">
        <v>115</v>
      </c>
      <c r="B31" s="146">
        <v>2</v>
      </c>
      <c r="C31" s="146">
        <v>1</v>
      </c>
      <c r="D31" s="146">
        <v>0.9</v>
      </c>
      <c r="E31" s="147">
        <f>(B31+2*D31)*(C31+2*D31)</f>
        <v>10.639999999999999</v>
      </c>
      <c r="F31" s="145">
        <v>1</v>
      </c>
      <c r="G31" s="147">
        <f>E31*F31</f>
        <v>10.639999999999999</v>
      </c>
      <c r="H31" s="163"/>
    </row>
    <row r="32" spans="1:9" x14ac:dyDescent="0.25">
      <c r="A32" s="1" t="s">
        <v>116</v>
      </c>
      <c r="B32" s="146">
        <v>1</v>
      </c>
      <c r="C32" s="146">
        <v>0.5</v>
      </c>
      <c r="D32" s="146">
        <v>0</v>
      </c>
      <c r="E32" s="147">
        <f>(B32+2*D32)*(C32+2*D32)</f>
        <v>0.5</v>
      </c>
      <c r="F32" s="145">
        <v>1</v>
      </c>
      <c r="G32" s="147">
        <f>E32*F32</f>
        <v>0.5</v>
      </c>
      <c r="H32" s="163"/>
    </row>
    <row r="33" spans="1:9" x14ac:dyDescent="0.25">
      <c r="A33" s="1" t="s">
        <v>120</v>
      </c>
      <c r="B33" s="146">
        <v>1.5</v>
      </c>
      <c r="C33" s="146">
        <v>0.8</v>
      </c>
      <c r="D33" s="146">
        <v>0</v>
      </c>
      <c r="E33" s="147">
        <f t="shared" si="0"/>
        <v>1.2000000000000002</v>
      </c>
      <c r="F33" s="145">
        <v>1</v>
      </c>
      <c r="G33" s="147">
        <f t="shared" si="1"/>
        <v>1.2000000000000002</v>
      </c>
      <c r="H33" s="163"/>
    </row>
    <row r="34" spans="1:9" x14ac:dyDescent="0.25">
      <c r="A34" s="1" t="s">
        <v>121</v>
      </c>
      <c r="B34" s="146">
        <v>4</v>
      </c>
      <c r="C34" s="146">
        <v>0.5</v>
      </c>
      <c r="D34" s="146">
        <v>0</v>
      </c>
      <c r="E34" s="147">
        <f t="shared" si="0"/>
        <v>2</v>
      </c>
      <c r="F34" s="145">
        <v>1</v>
      </c>
      <c r="G34" s="147">
        <f t="shared" si="1"/>
        <v>2</v>
      </c>
      <c r="H34" s="163"/>
    </row>
    <row r="35" spans="1:9" x14ac:dyDescent="0.25">
      <c r="A35" s="188" t="s">
        <v>113</v>
      </c>
      <c r="B35" s="189"/>
      <c r="C35" s="189"/>
      <c r="D35" s="189"/>
      <c r="E35" s="189"/>
      <c r="F35" s="189"/>
      <c r="G35" s="168">
        <f>ROUNDUP(SUM(G36:G37),0)</f>
        <v>25</v>
      </c>
      <c r="H35" s="169">
        <v>1.1499999999999999</v>
      </c>
      <c r="I35" s="170">
        <f>G35*H35</f>
        <v>28.749999999999996</v>
      </c>
    </row>
    <row r="36" spans="1:9" x14ac:dyDescent="0.25">
      <c r="A36" s="1" t="s">
        <v>114</v>
      </c>
      <c r="B36" s="146">
        <v>2.1</v>
      </c>
      <c r="C36" s="146">
        <v>1.2</v>
      </c>
      <c r="D36" s="146">
        <v>0.9</v>
      </c>
      <c r="E36" s="147">
        <f>(B36+2*D36)*(C36+2*D36)</f>
        <v>11.700000000000001</v>
      </c>
      <c r="F36" s="145">
        <v>1</v>
      </c>
      <c r="G36" s="147">
        <f>E36*F36</f>
        <v>11.700000000000001</v>
      </c>
      <c r="H36" s="163"/>
    </row>
    <row r="37" spans="1:9" x14ac:dyDescent="0.25">
      <c r="A37" s="1" t="s">
        <v>142</v>
      </c>
      <c r="B37" s="146">
        <v>3</v>
      </c>
      <c r="C37" s="146">
        <v>0.8</v>
      </c>
      <c r="D37" s="146">
        <v>0.9</v>
      </c>
      <c r="E37" s="147">
        <f>(B37+2*D37)*(C37+2*D37)</f>
        <v>12.48</v>
      </c>
      <c r="F37" s="145">
        <v>1</v>
      </c>
      <c r="G37" s="147">
        <f>E37*F37</f>
        <v>12.48</v>
      </c>
      <c r="H37" s="163"/>
    </row>
    <row r="38" spans="1:9" x14ac:dyDescent="0.25">
      <c r="A38" s="194" t="s">
        <v>103</v>
      </c>
      <c r="B38" s="195"/>
      <c r="C38" s="195"/>
      <c r="D38" s="195"/>
      <c r="E38" s="195"/>
      <c r="F38" s="195"/>
      <c r="G38" s="171">
        <f>ROUNDUP(SUM(G39:G47),0)</f>
        <v>84</v>
      </c>
      <c r="H38" s="172">
        <v>1.1499999999999999</v>
      </c>
      <c r="I38" s="173">
        <f>G38*H38</f>
        <v>96.6</v>
      </c>
    </row>
    <row r="39" spans="1:9" x14ac:dyDescent="0.25">
      <c r="A39" s="1" t="s">
        <v>103</v>
      </c>
      <c r="B39" s="146">
        <v>3.53</v>
      </c>
      <c r="C39" s="146">
        <v>1.6</v>
      </c>
      <c r="D39" s="146">
        <v>0.9</v>
      </c>
      <c r="E39" s="147">
        <f t="shared" ref="E39:E45" si="2">(B39+2*D39)*(C39+2*D39)</f>
        <v>18.122000000000003</v>
      </c>
      <c r="F39" s="145">
        <v>1</v>
      </c>
      <c r="G39" s="147">
        <f t="shared" ref="G39:G47" si="3">E39*F39</f>
        <v>18.122000000000003</v>
      </c>
      <c r="H39" s="163"/>
    </row>
    <row r="40" spans="1:9" x14ac:dyDescent="0.25">
      <c r="A40" s="1" t="s">
        <v>104</v>
      </c>
      <c r="B40" s="146">
        <v>2.2999999999999998</v>
      </c>
      <c r="C40" s="146">
        <v>1.6</v>
      </c>
      <c r="D40" s="146">
        <v>0.9</v>
      </c>
      <c r="E40" s="147">
        <f t="shared" si="2"/>
        <v>13.94</v>
      </c>
      <c r="F40" s="145">
        <v>1</v>
      </c>
      <c r="G40" s="147">
        <f t="shared" si="3"/>
        <v>13.94</v>
      </c>
      <c r="H40" s="163"/>
    </row>
    <row r="41" spans="1:9" x14ac:dyDescent="0.25">
      <c r="A41" s="1" t="s">
        <v>105</v>
      </c>
      <c r="B41" s="146">
        <v>2</v>
      </c>
      <c r="C41" s="146">
        <v>0.7</v>
      </c>
      <c r="D41" s="146">
        <v>0.9</v>
      </c>
      <c r="E41" s="147">
        <f t="shared" si="2"/>
        <v>9.5</v>
      </c>
      <c r="F41" s="145">
        <v>1</v>
      </c>
      <c r="G41" s="147">
        <f t="shared" si="3"/>
        <v>9.5</v>
      </c>
      <c r="H41" s="163"/>
    </row>
    <row r="42" spans="1:9" x14ac:dyDescent="0.25">
      <c r="A42" s="1" t="s">
        <v>106</v>
      </c>
      <c r="B42" s="146">
        <v>2.4</v>
      </c>
      <c r="C42" s="146">
        <v>0.7</v>
      </c>
      <c r="D42" s="146">
        <v>0.9</v>
      </c>
      <c r="E42" s="147">
        <f t="shared" si="2"/>
        <v>10.5</v>
      </c>
      <c r="F42" s="145">
        <v>1</v>
      </c>
      <c r="G42" s="147">
        <f t="shared" si="3"/>
        <v>10.5</v>
      </c>
      <c r="H42" s="163"/>
    </row>
    <row r="43" spans="1:9" x14ac:dyDescent="0.25">
      <c r="A43" s="1" t="s">
        <v>107</v>
      </c>
      <c r="B43" s="146">
        <v>1.3</v>
      </c>
      <c r="C43" s="146">
        <v>0.8</v>
      </c>
      <c r="D43" s="146">
        <v>0.9</v>
      </c>
      <c r="E43" s="147">
        <f t="shared" si="2"/>
        <v>8.06</v>
      </c>
      <c r="F43" s="145">
        <v>1</v>
      </c>
      <c r="G43" s="147">
        <f t="shared" si="3"/>
        <v>8.06</v>
      </c>
      <c r="H43" s="163"/>
    </row>
    <row r="44" spans="1:9" x14ac:dyDescent="0.25">
      <c r="A44" s="1" t="s">
        <v>108</v>
      </c>
      <c r="B44" s="146">
        <v>0.5</v>
      </c>
      <c r="C44" s="146">
        <v>0.5</v>
      </c>
      <c r="D44" s="146">
        <v>0.9</v>
      </c>
      <c r="E44" s="147">
        <f t="shared" si="2"/>
        <v>5.2899999999999991</v>
      </c>
      <c r="F44" s="145">
        <v>1</v>
      </c>
      <c r="G44" s="147">
        <f t="shared" si="3"/>
        <v>5.2899999999999991</v>
      </c>
      <c r="H44" s="163"/>
    </row>
    <row r="45" spans="1:9" x14ac:dyDescent="0.25">
      <c r="A45" s="1" t="s">
        <v>153</v>
      </c>
      <c r="B45" s="146">
        <v>1.8</v>
      </c>
      <c r="C45" s="146">
        <v>0.8</v>
      </c>
      <c r="D45" s="146">
        <v>0</v>
      </c>
      <c r="E45" s="147">
        <f t="shared" si="2"/>
        <v>1.4400000000000002</v>
      </c>
      <c r="F45" s="145">
        <v>1</v>
      </c>
      <c r="G45" s="147">
        <f t="shared" si="3"/>
        <v>1.4400000000000002</v>
      </c>
      <c r="H45" s="163"/>
    </row>
    <row r="46" spans="1:9" x14ac:dyDescent="0.25">
      <c r="A46" s="1" t="s">
        <v>155</v>
      </c>
      <c r="B46" s="146">
        <v>2</v>
      </c>
      <c r="C46" s="146">
        <v>2</v>
      </c>
      <c r="D46" s="146">
        <v>0</v>
      </c>
      <c r="E46" s="147">
        <f t="shared" ref="E46" si="4">(B46+2*D46)*(C46+2*D46)</f>
        <v>4</v>
      </c>
      <c r="F46" s="145">
        <v>1</v>
      </c>
      <c r="G46" s="147">
        <f t="shared" ref="G46" si="5">E46*F46</f>
        <v>4</v>
      </c>
      <c r="H46" s="163"/>
    </row>
    <row r="47" spans="1:9" x14ac:dyDescent="0.25">
      <c r="A47" s="1" t="s">
        <v>120</v>
      </c>
      <c r="B47" s="146">
        <v>3</v>
      </c>
      <c r="C47" s="146">
        <v>0.8</v>
      </c>
      <c r="D47" s="146">
        <v>0.9</v>
      </c>
      <c r="E47" s="147">
        <f>(B47+2*D47)*(C47+2*D47)</f>
        <v>12.48</v>
      </c>
      <c r="F47" s="145">
        <v>1</v>
      </c>
      <c r="G47" s="147">
        <f t="shared" si="3"/>
        <v>12.48</v>
      </c>
      <c r="H47" s="163"/>
    </row>
    <row r="48" spans="1:9" x14ac:dyDescent="0.25">
      <c r="A48" s="184" t="s">
        <v>135</v>
      </c>
      <c r="B48" s="185"/>
      <c r="C48" s="185"/>
      <c r="D48" s="185"/>
      <c r="E48" s="185"/>
      <c r="F48" s="185"/>
      <c r="G48" s="174">
        <f>ROUNDUP(SUM(G49:G51),0)</f>
        <v>29</v>
      </c>
      <c r="H48" s="175">
        <v>1.1499999999999999</v>
      </c>
      <c r="I48" s="176">
        <f>G48*H48</f>
        <v>33.349999999999994</v>
      </c>
    </row>
    <row r="49" spans="1:9" x14ac:dyDescent="0.25">
      <c r="A49" s="1" t="s">
        <v>109</v>
      </c>
      <c r="B49" s="146">
        <v>1.7</v>
      </c>
      <c r="C49" s="146">
        <v>1.3</v>
      </c>
      <c r="D49" s="146">
        <v>0.9</v>
      </c>
      <c r="E49" s="147">
        <f>(B49+2*D49)*(C49+2*D49)</f>
        <v>10.85</v>
      </c>
      <c r="F49" s="145">
        <v>1</v>
      </c>
      <c r="G49" s="147">
        <f>E49*F49</f>
        <v>10.85</v>
      </c>
      <c r="H49" s="163"/>
    </row>
    <row r="50" spans="1:9" x14ac:dyDescent="0.25">
      <c r="A50" s="1" t="s">
        <v>110</v>
      </c>
      <c r="B50" s="146">
        <v>2.7</v>
      </c>
      <c r="C50" s="146">
        <v>1.2</v>
      </c>
      <c r="D50" s="146">
        <v>0.9</v>
      </c>
      <c r="E50" s="147">
        <f>(B50+2*D50)*(C50+2*D50)</f>
        <v>13.5</v>
      </c>
      <c r="F50" s="145">
        <v>1</v>
      </c>
      <c r="G50" s="147">
        <f>E50*F50</f>
        <v>13.5</v>
      </c>
      <c r="H50" s="163"/>
    </row>
    <row r="51" spans="1:9" x14ac:dyDescent="0.25">
      <c r="A51" s="1" t="s">
        <v>121</v>
      </c>
      <c r="B51" s="146">
        <v>2</v>
      </c>
      <c r="C51" s="146">
        <v>2</v>
      </c>
      <c r="D51" s="146">
        <v>0</v>
      </c>
      <c r="E51" s="147">
        <f>(B51+2*D51)*(C51+2*D51)</f>
        <v>4</v>
      </c>
      <c r="F51" s="145">
        <v>1</v>
      </c>
      <c r="G51" s="147">
        <f>E51*F51</f>
        <v>4</v>
      </c>
      <c r="H51" s="163"/>
    </row>
    <row r="52" spans="1:9" x14ac:dyDescent="0.25">
      <c r="A52" s="184" t="s">
        <v>136</v>
      </c>
      <c r="B52" s="185"/>
      <c r="C52" s="185"/>
      <c r="D52" s="185"/>
      <c r="E52" s="185"/>
      <c r="F52" s="185"/>
      <c r="G52" s="174">
        <f>ROUNDUP(SUM(G53:G56),0)</f>
        <v>58</v>
      </c>
      <c r="H52" s="175">
        <v>1.1499999999999999</v>
      </c>
      <c r="I52" s="176">
        <f>G52*H52</f>
        <v>66.699999999999989</v>
      </c>
    </row>
    <row r="53" spans="1:9" x14ac:dyDescent="0.25">
      <c r="A53" s="1" t="s">
        <v>143</v>
      </c>
      <c r="B53" s="146">
        <v>2.8</v>
      </c>
      <c r="C53" s="146">
        <v>0.5</v>
      </c>
      <c r="D53" s="146">
        <v>0.9</v>
      </c>
      <c r="E53" s="147">
        <f>(B53+2*D53)*(C53+2*D53)</f>
        <v>10.579999999999998</v>
      </c>
      <c r="F53" s="145">
        <v>1</v>
      </c>
      <c r="G53" s="147">
        <f>E53*F53</f>
        <v>10.579999999999998</v>
      </c>
      <c r="H53" s="163"/>
    </row>
    <row r="54" spans="1:9" x14ac:dyDescent="0.25">
      <c r="A54" s="1" t="s">
        <v>111</v>
      </c>
      <c r="B54" s="146">
        <v>3.8</v>
      </c>
      <c r="C54" s="146">
        <v>2.2000000000000002</v>
      </c>
      <c r="D54" s="146">
        <v>0.9</v>
      </c>
      <c r="E54" s="147">
        <f>(B54+2*D54)*(C54+2*D54)</f>
        <v>22.4</v>
      </c>
      <c r="F54" s="145">
        <v>1</v>
      </c>
      <c r="G54" s="147">
        <f>E54*F54</f>
        <v>22.4</v>
      </c>
      <c r="H54" s="163"/>
    </row>
    <row r="55" spans="1:9" x14ac:dyDescent="0.25">
      <c r="A55" s="1" t="s">
        <v>144</v>
      </c>
      <c r="B55" s="146">
        <v>3</v>
      </c>
      <c r="C55" s="146">
        <v>2.5</v>
      </c>
      <c r="D55" s="146">
        <v>0.9</v>
      </c>
      <c r="E55" s="147">
        <f>(B55+2*D55)*(C55+2*D55)</f>
        <v>20.639999999999997</v>
      </c>
      <c r="F55" s="145">
        <v>1</v>
      </c>
      <c r="G55" s="147">
        <f>E55*F55</f>
        <v>20.639999999999997</v>
      </c>
      <c r="H55" s="163"/>
    </row>
    <row r="56" spans="1:9" x14ac:dyDescent="0.25">
      <c r="A56" s="1" t="s">
        <v>121</v>
      </c>
      <c r="B56" s="146">
        <v>2</v>
      </c>
      <c r="C56" s="146">
        <v>2</v>
      </c>
      <c r="D56" s="146">
        <v>0</v>
      </c>
      <c r="E56" s="147">
        <f>(B56+2*D56)*(C56+2*D56)</f>
        <v>4</v>
      </c>
      <c r="F56" s="145">
        <v>1</v>
      </c>
      <c r="G56" s="147">
        <f>E56*F56</f>
        <v>4</v>
      </c>
      <c r="H56" s="163"/>
    </row>
    <row r="57" spans="1:9" x14ac:dyDescent="0.25">
      <c r="A57" s="186" t="s">
        <v>145</v>
      </c>
      <c r="B57" s="187"/>
      <c r="C57" s="187"/>
      <c r="D57" s="187"/>
      <c r="E57" s="187"/>
      <c r="F57" s="187"/>
      <c r="G57" s="181">
        <f>SUM(G58)</f>
        <v>43.56</v>
      </c>
      <c r="H57" s="182">
        <v>1.1499999999999999</v>
      </c>
      <c r="I57" s="183">
        <f>G57*H57</f>
        <v>50.094000000000001</v>
      </c>
    </row>
    <row r="58" spans="1:9" x14ac:dyDescent="0.25">
      <c r="A58" s="1" t="s">
        <v>158</v>
      </c>
      <c r="B58" s="146">
        <v>1.2</v>
      </c>
      <c r="C58" s="146">
        <v>0.8</v>
      </c>
      <c r="D58" s="146">
        <v>0.5</v>
      </c>
      <c r="E58" s="147">
        <f>(B58+2*D58)*(C58+2*D58)</f>
        <v>3.9600000000000004</v>
      </c>
      <c r="F58" s="145">
        <v>11</v>
      </c>
      <c r="G58" s="147">
        <f>E58*F58</f>
        <v>43.56</v>
      </c>
      <c r="H58" s="163"/>
    </row>
    <row r="60" spans="1:9" x14ac:dyDescent="0.25">
      <c r="F60" s="149" t="s">
        <v>112</v>
      </c>
      <c r="G60" s="164" t="e">
        <f>SUM(G3,#REF!,G5,G7,G11,G15,G18,G22,G26,G35,G38,G48,G52,G57)</f>
        <v>#REF!</v>
      </c>
      <c r="I60" s="164" t="e">
        <f>SUM(I3,#REF!,I5,I7,I11,I15,I18,I22,I26,I35,I38,I48,I52,I57)</f>
        <v>#REF!</v>
      </c>
    </row>
    <row r="62" spans="1:9" x14ac:dyDescent="0.25">
      <c r="H62" s="180" t="e">
        <f>I60-G60</f>
        <v>#REF!</v>
      </c>
    </row>
  </sheetData>
  <mergeCells count="13">
    <mergeCell ref="A52:F52"/>
    <mergeCell ref="A57:F57"/>
    <mergeCell ref="A26:F26"/>
    <mergeCell ref="A3:F3"/>
    <mergeCell ref="A5:F5"/>
    <mergeCell ref="A7:F7"/>
    <mergeCell ref="A11:F11"/>
    <mergeCell ref="A15:F15"/>
    <mergeCell ref="A18:F18"/>
    <mergeCell ref="A22:F22"/>
    <mergeCell ref="A38:F38"/>
    <mergeCell ref="A48:F48"/>
    <mergeCell ref="A35:F3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32381721D295479641A04EEC4D69AE" ma:contentTypeVersion="11" ma:contentTypeDescription="Crée un document." ma:contentTypeScope="" ma:versionID="509078df0e2f42ca0266616e550feeac">
  <xsd:schema xmlns:xsd="http://www.w3.org/2001/XMLSchema" xmlns:xs="http://www.w3.org/2001/XMLSchema" xmlns:p="http://schemas.microsoft.com/office/2006/metadata/properties" xmlns:ns2="cfd2c6fe-4075-45ac-bb1e-f9464288c0df" xmlns:ns3="9ea018a7-f0ab-493b-9eaa-de40d15d21f0" targetNamespace="http://schemas.microsoft.com/office/2006/metadata/properties" ma:root="true" ma:fieldsID="a7b6426e1632d3510fa9fd30254c6995" ns2:_="" ns3:_="">
    <xsd:import namespace="cfd2c6fe-4075-45ac-bb1e-f9464288c0df"/>
    <xsd:import namespace="9ea018a7-f0ab-493b-9eaa-de40d15d21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2c6fe-4075-45ac-bb1e-f9464288c0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e0861eca-f149-42e4-be2d-572577b79b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a018a7-f0ab-493b-9eaa-de40d15d21f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e6ecc8c-af4c-4ed5-a4b3-5ecad358099f}" ma:internalName="TaxCatchAll" ma:showField="CatchAllData" ma:web="9ea018a7-f0ab-493b-9eaa-de40d15d21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d2c6fe-4075-45ac-bb1e-f9464288c0df">
      <Terms xmlns="http://schemas.microsoft.com/office/infopath/2007/PartnerControls"/>
    </lcf76f155ced4ddcb4097134ff3c332f>
    <TaxCatchAll xmlns="9ea018a7-f0ab-493b-9eaa-de40d15d21f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07B31F-7592-4BB9-B27C-89ED909B62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2c6fe-4075-45ac-bb1e-f9464288c0df"/>
    <ds:schemaRef ds:uri="9ea018a7-f0ab-493b-9eaa-de40d15d21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34677A-858D-41DD-8DE4-8AFF84E9EF90}">
  <ds:schemaRefs>
    <ds:schemaRef ds:uri="9ea018a7-f0ab-493b-9eaa-de40d15d21f0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cfd2c6fe-4075-45ac-bb1e-f9464288c0df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5FC47B3-B138-4C8A-91CE-CF786A80C5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Existant</vt:lpstr>
      <vt:lpstr>Besoins</vt:lpstr>
      <vt:lpstr>Machines et surface dédiées</vt:lpstr>
      <vt:lpstr>Besoins!Print_Area</vt:lpstr>
      <vt:lpstr>Existant!Print_Area</vt:lpstr>
      <vt:lpstr>Besoins!Zone_d_impression</vt:lpstr>
      <vt:lpstr>Existant!Zone_d_impression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Fanny</dc:creator>
  <cp:keywords/>
  <dc:description/>
  <cp:lastModifiedBy>Aurore Peillet</cp:lastModifiedBy>
  <cp:revision/>
  <cp:lastPrinted>2024-09-23T16:44:35Z</cp:lastPrinted>
  <dcterms:created xsi:type="dcterms:W3CDTF">2016-11-15T13:53:39Z</dcterms:created>
  <dcterms:modified xsi:type="dcterms:W3CDTF">2025-01-10T11:30:08Z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0x0101000D32381721D295479641A04EEC4D69AE</vt:lpwstr>
  </property>
  <property fmtid="{D5CDD505-2E9C-101B-9397-08002B2CF9AE}" pid="3" name="MediaServiceImageTags">
    <vt:lpwstr/>
  </property>
</Properties>
</file>